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7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  <sheet name="Sheet1" sheetId="12" r:id="rId12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10" i="9"/>
  <c r="D11"/>
  <c r="E11"/>
  <c r="F11"/>
  <c r="G11"/>
  <c r="H11"/>
  <c r="D12"/>
  <c r="E12"/>
  <c r="F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D21"/>
  <c r="E21"/>
  <c r="F21"/>
  <c r="G21"/>
  <c r="H21"/>
  <c r="D22"/>
  <c r="E22"/>
  <c r="F22"/>
  <c r="G22"/>
  <c r="H22"/>
  <c r="G10"/>
  <c r="F10"/>
  <c r="E10"/>
  <c r="D10"/>
  <c r="F9" i="2"/>
  <c r="F10"/>
  <c r="F11"/>
  <c r="F12"/>
  <c r="F13"/>
  <c r="F14"/>
  <c r="F15"/>
  <c r="F16"/>
  <c r="F17"/>
  <c r="F18"/>
  <c r="F19"/>
  <c r="F20"/>
  <c r="F8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K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K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L15" i="9"/>
  <c r="I12" i="7"/>
  <c r="H12"/>
  <c r="G12"/>
  <c r="Q11"/>
  <c r="P11"/>
  <c r="O11"/>
  <c r="K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K7"/>
  <c r="L7"/>
  <c r="I7"/>
  <c r="I20" s="1"/>
  <c r="I21" s="1"/>
  <c r="H7"/>
  <c r="G7"/>
  <c r="G20" s="1"/>
  <c r="G21" s="1"/>
  <c r="O19" i="5"/>
  <c r="N19"/>
  <c r="M19"/>
  <c r="J19"/>
  <c r="G19"/>
  <c r="F19"/>
  <c r="E19"/>
  <c r="O18"/>
  <c r="N18"/>
  <c r="M18"/>
  <c r="G18"/>
  <c r="F18"/>
  <c r="E18"/>
  <c r="O17"/>
  <c r="N17"/>
  <c r="M17"/>
  <c r="J17"/>
  <c r="G17"/>
  <c r="F17"/>
  <c r="E17"/>
  <c r="O16"/>
  <c r="N16"/>
  <c r="M16"/>
  <c r="G16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G10"/>
  <c r="F10"/>
  <c r="E10"/>
  <c r="O9"/>
  <c r="N9"/>
  <c r="M9"/>
  <c r="J9"/>
  <c r="G9"/>
  <c r="F9"/>
  <c r="E9"/>
  <c r="O8"/>
  <c r="N8"/>
  <c r="M8"/>
  <c r="G8"/>
  <c r="F8"/>
  <c r="E8"/>
  <c r="O7"/>
  <c r="O20" s="1"/>
  <c r="O21" s="1"/>
  <c r="N7"/>
  <c r="M7"/>
  <c r="M20" s="1"/>
  <c r="M21" s="1"/>
  <c r="J7"/>
  <c r="G7"/>
  <c r="F7"/>
  <c r="F20" s="1"/>
  <c r="F21" s="1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H21" s="1"/>
  <c r="D24" s="1"/>
  <c r="G8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O20" i="7" l="1"/>
  <c r="O21" s="1"/>
  <c r="Q20"/>
  <c r="Q21" s="1"/>
  <c r="E20" i="5"/>
  <c r="E21" s="1"/>
  <c r="G20"/>
  <c r="G21" s="1"/>
  <c r="K9" i="7"/>
  <c r="K13"/>
  <c r="K17"/>
  <c r="M8"/>
  <c r="M10"/>
  <c r="M12"/>
  <c r="M14"/>
  <c r="M16"/>
  <c r="M18"/>
  <c r="L10" i="9"/>
  <c r="L18"/>
  <c r="M7" i="7"/>
  <c r="P20"/>
  <c r="P21" s="1"/>
  <c r="K8"/>
  <c r="M9"/>
  <c r="K10"/>
  <c r="M11"/>
  <c r="K12"/>
  <c r="M13"/>
  <c r="K14"/>
  <c r="M15"/>
  <c r="K16"/>
  <c r="M17"/>
  <c r="K18"/>
  <c r="M19"/>
  <c r="I7" i="5"/>
  <c r="N20"/>
  <c r="N21" s="1"/>
  <c r="I15"/>
  <c r="J11" i="9"/>
  <c r="J13"/>
  <c r="I11" i="5"/>
  <c r="J19" i="9"/>
  <c r="J21"/>
  <c r="I19" i="5"/>
  <c r="N8" i="9"/>
  <c r="O8" s="1"/>
  <c r="I10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K7"/>
  <c r="I8"/>
  <c r="K9"/>
  <c r="I10"/>
  <c r="K11"/>
  <c r="I12"/>
  <c r="K13"/>
  <c r="I14"/>
  <c r="K15"/>
  <c r="I16"/>
  <c r="K17"/>
  <c r="I18"/>
  <c r="K19"/>
  <c r="J10" i="9"/>
  <c r="J14"/>
  <c r="L14"/>
  <c r="J18"/>
  <c r="J22"/>
  <c r="L22"/>
  <c r="K8" i="5"/>
  <c r="K10"/>
  <c r="K12"/>
  <c r="K14"/>
  <c r="K16"/>
  <c r="K18"/>
  <c r="J12" i="9"/>
  <c r="L12"/>
  <c r="J16"/>
  <c r="L16"/>
  <c r="J20"/>
  <c r="L20"/>
  <c r="G21" i="2"/>
  <c r="D23" s="1"/>
  <c r="E23" s="1"/>
  <c r="D6" i="3" s="1"/>
  <c r="E6" s="1"/>
  <c r="F6"/>
  <c r="E24" i="2"/>
  <c r="G6" i="3" s="1"/>
  <c r="H6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N10" i="9"/>
  <c r="O10" s="1"/>
  <c r="K10"/>
  <c r="I11"/>
  <c r="M11"/>
  <c r="N12"/>
  <c r="O12" s="1"/>
  <c r="K12"/>
  <c r="I13"/>
  <c r="M13"/>
  <c r="K14"/>
  <c r="I15"/>
  <c r="M15"/>
  <c r="N16"/>
  <c r="O16" s="1"/>
  <c r="K16"/>
  <c r="I17"/>
  <c r="M17"/>
  <c r="K18"/>
  <c r="I19"/>
  <c r="M19"/>
  <c r="N20"/>
  <c r="O20" s="1"/>
  <c r="K20"/>
  <c r="I21"/>
  <c r="M21"/>
  <c r="N22"/>
  <c r="O22" s="1"/>
  <c r="K22"/>
  <c r="M20" i="7" l="1"/>
  <c r="M21" s="1"/>
  <c r="J23" i="9"/>
  <c r="D30" s="1"/>
  <c r="E30" s="1"/>
  <c r="M7" i="10" s="1"/>
  <c r="N18" i="9"/>
  <c r="O18" s="1"/>
  <c r="N14"/>
  <c r="O14" s="1"/>
  <c r="K20" i="7"/>
  <c r="K21" s="1"/>
  <c r="L20"/>
  <c r="L21" s="1"/>
  <c r="J20" i="5"/>
  <c r="J21" s="1"/>
  <c r="I20"/>
  <c r="I21" s="1"/>
  <c r="K20"/>
  <c r="K21" s="1"/>
  <c r="C6" i="3"/>
  <c r="M23" i="9"/>
  <c r="D33" s="1"/>
  <c r="E33" s="1"/>
  <c r="N10" i="10" s="1"/>
  <c r="L23" i="9"/>
  <c r="D32" s="1"/>
  <c r="E32" s="1"/>
  <c r="O9" i="10" s="1"/>
  <c r="I23" i="9"/>
  <c r="D29" s="1"/>
  <c r="E29" s="1"/>
  <c r="N6" i="10" s="1"/>
  <c r="O7"/>
  <c r="K7"/>
  <c r="I7"/>
  <c r="G7"/>
  <c r="E7"/>
  <c r="C7"/>
  <c r="P7"/>
  <c r="N7"/>
  <c r="L7"/>
  <c r="J7"/>
  <c r="H7"/>
  <c r="F7"/>
  <c r="D7"/>
  <c r="B7"/>
  <c r="F30" i="9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E6" i="10" l="1"/>
  <c r="D6"/>
  <c r="M6"/>
  <c r="L6"/>
  <c r="I6"/>
  <c r="F29" i="9"/>
  <c r="H6" i="10"/>
  <c r="P6"/>
  <c r="H9"/>
  <c r="P9"/>
  <c r="G9"/>
  <c r="D9"/>
  <c r="L9"/>
  <c r="C9"/>
  <c r="K9"/>
  <c r="B9"/>
  <c r="F9"/>
  <c r="J9"/>
  <c r="N9"/>
  <c r="F32" i="9"/>
  <c r="E9" i="10"/>
  <c r="I9"/>
  <c r="M9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D8"/>
  <c r="B8"/>
  <c r="O8"/>
  <c r="M8"/>
  <c r="M11" s="1"/>
  <c r="M6" i="11" s="1"/>
  <c r="M7" s="1"/>
  <c r="K8" i="10"/>
  <c r="I8"/>
  <c r="G8"/>
  <c r="E8"/>
  <c r="C8"/>
  <c r="F31" i="9"/>
  <c r="N11" i="10"/>
  <c r="N6" i="11" s="1"/>
  <c r="N7" s="1"/>
  <c r="D11" i="10" l="1"/>
  <c r="D6" i="11" s="1"/>
  <c r="D7" s="1"/>
  <c r="E11" i="10"/>
  <c r="E6" i="11" s="1"/>
  <c r="E7" s="1"/>
  <c r="C11" i="10"/>
  <c r="C6" i="11" s="1"/>
  <c r="C7" s="1"/>
  <c r="G11" i="10"/>
  <c r="G6" i="11" s="1"/>
  <c r="G7" s="1"/>
  <c r="H11" i="10"/>
  <c r="H6" i="11" s="1"/>
  <c r="H7" s="1"/>
  <c r="L11" i="10"/>
  <c r="L6" i="11" s="1"/>
  <c r="L7" s="1"/>
  <c r="F11" i="10"/>
  <c r="F6" i="11" s="1"/>
  <c r="F7" s="1"/>
  <c r="B11" i="10"/>
  <c r="B6" i="11" s="1"/>
  <c r="B7" s="1"/>
  <c r="K30" i="9"/>
  <c r="I11" i="10"/>
  <c r="I6" i="11" s="1"/>
  <c r="I7" s="1"/>
  <c r="J11" i="10"/>
  <c r="J6" i="11" s="1"/>
  <c r="J7" s="1"/>
  <c r="O11" i="10"/>
  <c r="O6" i="11" s="1"/>
  <c r="O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<sst xmlns="http://schemas.openxmlformats.org/spreadsheetml/2006/main" count="391" uniqueCount="127">
  <si>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</si>
  <si>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</si>
  <si>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</si>
  <si>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</si>
  <si>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</si>
  <si>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</si>
  <si>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</si>
  <si>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</si>
  <si>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</si>
  <si>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</si>
  <si>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</si>
  <si>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</si>
  <si>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</si>
  <si>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</si>
  <si>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</si>
  <si>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</si>
  <si>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</si>
  <si>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</si>
  <si>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</si>
  <si>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</si>
  <si>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</si>
  <si>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</si>
  <si>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</si>
  <si>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</si>
  <si>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</si>
  <si>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</si>
  <si>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</si>
  <si>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</si>
  <si>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</si>
  <si>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</si>
  <si>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</si>
  <si>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</si>
  <si>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</si>
  <si>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</si>
  <si>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</si>
  <si>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</si>
  <si>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</si>
  <si>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</si>
  <si>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</si>
  <si>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</si>
  <si>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</si>
  <si>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</si>
  <si>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</si>
  <si>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</si>
  <si>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</si>
  <si>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</si>
  <si>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</si>
  <si>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</si>
  <si>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</si>
  <si>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</si>
  <si>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</si>
  <si>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</si>
  <si>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</si>
  <si>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</si>
  <si>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</si>
  <si>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</si>
  <si>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</si>
  <si>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</si>
  <si>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</si>
  <si>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</si>
  <si>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</si>
  <si>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</si>
  <si>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</si>
  <si>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</si>
  <si>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</si>
  <si>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</si>
  <si>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</si>
  <si>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</si>
  <si>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</si>
  <si>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</si>
  <si>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</si>
  <si>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</si>
  <si>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</si>
  <si>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</si>
  <si>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</si>
  <si>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</si>
  <si>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</si>
  <si>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</si>
  <si>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</si>
  <si>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</si>
  <si>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</si>
  <si>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</si>
  <si>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</si>
  <si>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</si>
  <si>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</si>
  <si>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</si>
  <si>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</si>
  <si>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</si>
  <si>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</si>
  <si>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</si>
  <si>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</si>
  <si>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</si>
  <si>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</si>
  <si>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</si>
  <si>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</si>
  <si>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</si>
  <si>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</si>
  <si>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</si>
  <si>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</si>
  <si>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</si>
  <si>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</si>
  <si>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</si>
  <si>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</si>
  <si>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</si>
  <si>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</si>
  <si>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</si>
  <si>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MS. 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</si>
  <si>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</si>
  <si>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</si>
  <si>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</si>
  <si>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</si>
  <si>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</si>
  <si>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</si>
  <si>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</si>
  <si>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</si>
  <si>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</si>
  <si>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</si>
  <si>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II YEAR III SEM</t>
  </si>
  <si>
    <t>DEPARTMENT OF ELECTRONICS AND COMMUNICATION  ENGG.</t>
  </si>
  <si>
    <t>DEPARTMENT OF ELECTRONICS AND COMMUNICATION  ENGG.  ENGG.</t>
  </si>
  <si>
    <t>SUBJECT: TC                                                                                                       Faculty: Ms. Mridul Ranawat</t>
  </si>
  <si>
    <t>SUBJECT: TC                                                                     Faculty: Ms. Mridul Ranawat</t>
  </si>
  <si>
    <t>SUBJECT: TC                                                         Faculty: Ms. Mridul Ranawat</t>
  </si>
  <si>
    <t>SUBJECT: TC                                                                                         Faculty: Ms. Mridul Ranawat</t>
  </si>
  <si>
    <t>SUBJECT: TC                                                                           Faculty: Ms. Mridul Ranawat</t>
  </si>
  <si>
    <t>SUBJECT:  TC                                                                                                                         Faculty: Ms. Mridul Ranawat</t>
  </si>
  <si>
    <t>SUBJECT: TC                                                                                                 Faculty: Ms. Mridul Ranawat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</si>
</sst>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2" fillId="0" borderId="26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1" fontId="0" fillId="0" borderId="28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9" fontId="4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I16" sqref="I16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3" t="s">
        <v>119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3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3" t="s">
        <v>120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17</v>
      </c>
      <c r="B6" s="76">
        <v>2</v>
      </c>
      <c r="C6" s="77">
        <v>2</v>
      </c>
      <c r="D6" s="77">
        <v>2</v>
      </c>
      <c r="E6" s="77">
        <v>1</v>
      </c>
      <c r="F6" s="77">
        <v>2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8">
        <v>2</v>
      </c>
      <c r="O6" s="78">
        <v>2</v>
      </c>
      <c r="P6" s="78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18</v>
      </c>
      <c r="B7" s="79">
        <v>2</v>
      </c>
      <c r="C7" s="80">
        <v>2</v>
      </c>
      <c r="D7" s="80">
        <v>2</v>
      </c>
      <c r="E7" s="80">
        <v>2</v>
      </c>
      <c r="F7" s="80">
        <v>2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78">
        <v>2</v>
      </c>
      <c r="O7" s="78">
        <v>2</v>
      </c>
      <c r="P7" s="78"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19</v>
      </c>
      <c r="B8" s="79">
        <v>1</v>
      </c>
      <c r="C8" s="80">
        <v>2</v>
      </c>
      <c r="D8" s="80">
        <v>2</v>
      </c>
      <c r="E8" s="80">
        <v>2</v>
      </c>
      <c r="F8" s="80">
        <v>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78">
        <v>1</v>
      </c>
      <c r="O8" s="78">
        <v>1</v>
      </c>
      <c r="P8" s="78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20</v>
      </c>
      <c r="B9" s="79">
        <v>2</v>
      </c>
      <c r="C9" s="80">
        <v>2</v>
      </c>
      <c r="D9" s="80">
        <v>2</v>
      </c>
      <c r="E9" s="80">
        <v>2</v>
      </c>
      <c r="F9" s="80">
        <v>1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1">
        <v>2</v>
      </c>
      <c r="O9" s="81">
        <v>1</v>
      </c>
      <c r="P9" s="81">
        <v>2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21</v>
      </c>
      <c r="B10" s="79">
        <v>2</v>
      </c>
      <c r="C10" s="80">
        <v>2</v>
      </c>
      <c r="D10" s="80">
        <v>2</v>
      </c>
      <c r="E10" s="80">
        <v>2</v>
      </c>
      <c r="F10" s="80">
        <v>1</v>
      </c>
      <c r="G10" s="80">
        <v>0</v>
      </c>
      <c r="H10" s="80">
        <v>0</v>
      </c>
      <c r="I10" s="80">
        <v>2</v>
      </c>
      <c r="J10" s="80">
        <v>0</v>
      </c>
      <c r="K10" s="80">
        <v>0</v>
      </c>
      <c r="L10" s="80">
        <v>0</v>
      </c>
      <c r="M10" s="80">
        <v>1</v>
      </c>
      <c r="N10" s="81">
        <v>1</v>
      </c>
      <c r="O10" s="81">
        <v>2</v>
      </c>
      <c r="P10" s="81">
        <v>1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22</v>
      </c>
      <c r="B11" s="8">
        <f t="shared" ref="B11:P11" si="0">AVERAGE(B6:B10)</f>
        <v>1.8</v>
      </c>
      <c r="C11" s="8">
        <f t="shared" si="0"/>
        <v>2</v>
      </c>
      <c r="D11" s="8">
        <f t="shared" si="0"/>
        <v>2</v>
      </c>
      <c r="E11" s="8">
        <f t="shared" si="0"/>
        <v>1.8</v>
      </c>
      <c r="F11" s="8">
        <f t="shared" si="0"/>
        <v>1.6</v>
      </c>
      <c r="G11" s="8">
        <f t="shared" si="0"/>
        <v>0</v>
      </c>
      <c r="H11" s="8">
        <f t="shared" si="0"/>
        <v>0</v>
      </c>
      <c r="I11" s="8">
        <f t="shared" si="0"/>
        <v>0.4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0.2</v>
      </c>
      <c r="N11" s="8">
        <f t="shared" si="0"/>
        <v>1.6</v>
      </c>
      <c r="O11" s="9">
        <f t="shared" si="0"/>
        <v>1.6</v>
      </c>
      <c r="P11" s="8">
        <f t="shared" si="0"/>
        <v>1.6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23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2</v>
      </c>
      <c r="E12" s="10">
        <f t="shared" si="1"/>
        <v>2</v>
      </c>
      <c r="F12" s="10">
        <f t="shared" si="1"/>
        <v>2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2</v>
      </c>
      <c r="O12" s="11">
        <f t="shared" si="1"/>
        <v>2</v>
      </c>
      <c r="P12" s="12">
        <f t="shared" si="1"/>
        <v>2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86" t="s">
        <v>24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6"/>
      <c r="O13" s="84"/>
      <c r="P13" s="85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4" sqref="A4:P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25" ht="19.5" customHeight="1">
      <c r="A2" s="101" t="s">
        <v>88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25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25" ht="19.5" customHeight="1">
      <c r="A4" s="101" t="s">
        <v>124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25" ht="31.5">
      <c r="A5" s="62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64"/>
      <c r="R5" s="64"/>
      <c r="S5" s="64"/>
      <c r="T5" s="64"/>
      <c r="U5" s="64"/>
      <c r="V5" s="64"/>
      <c r="W5" s="64"/>
      <c r="X5" s="64"/>
      <c r="Y5" s="64"/>
    </row>
    <row r="6" spans="1:25" ht="19.5" customHeight="1">
      <c r="A6" s="32" t="s">
        <v>17</v>
      </c>
      <c r="B6" s="38">
        <f>((('Attainment Sheet Sessional'!$E29/3)*0.6)*'CO-PO Mapping'!B6)/3</f>
        <v>0.39999999999999997</v>
      </c>
      <c r="C6" s="38">
        <f>((('Attainment Sheet Sessional'!$E29/3)*0.6)*'CO-PO Mapping'!C6)/3</f>
        <v>0.39999999999999997</v>
      </c>
      <c r="D6" s="38">
        <f>((('Attainment Sheet Sessional'!$E29/3)*0.6)*'CO-PO Mapping'!D6)/3</f>
        <v>0.39999999999999997</v>
      </c>
      <c r="E6" s="38">
        <f>((('Attainment Sheet Sessional'!$E29/3)*0.6)*'CO-PO Mapping'!E6)/3</f>
        <v>0.19999999999999998</v>
      </c>
      <c r="F6" s="38">
        <f>((('Attainment Sheet Sessional'!$E29/3)*0.6)*'CO-PO Mapping'!F6)/3</f>
        <v>0.39999999999999997</v>
      </c>
      <c r="G6" s="38">
        <f>((('Attainment Sheet Sessional'!$E29/3)*0.6)*'CO-PO Mapping'!G6)/3</f>
        <v>0</v>
      </c>
      <c r="H6" s="38">
        <f>((('Attainment Sheet Sessional'!$E29/3)*0.6)*'CO-PO Mapping'!H6)/3</f>
        <v>0</v>
      </c>
      <c r="I6" s="38">
        <f>((('Attainment Sheet Sessional'!$E29/3)*0.6)*'CO-PO Mapping'!I6)/3</f>
        <v>0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</v>
      </c>
      <c r="M6" s="38">
        <f>((('Attainment Sheet Sessional'!$E29/3)*0.6)*'CO-PO Mapping'!M6)/3</f>
        <v>0</v>
      </c>
      <c r="N6" s="38">
        <f>((('Attainment Sheet Sessional'!$E29/3)*0.6)*'CO-PO Mapping'!N6)/3</f>
        <v>0.39999999999999997</v>
      </c>
      <c r="O6" s="38">
        <f>((('Attainment Sheet Sessional'!$E29/3)*0.6)*'CO-PO Mapping'!O6)/3</f>
        <v>0.39999999999999997</v>
      </c>
      <c r="P6" s="38">
        <f>((('Attainment Sheet Sessional'!$E29/3)*0.6)*'CO-PO Mapping'!P6)/3</f>
        <v>0.39999999999999997</v>
      </c>
    </row>
    <row r="7" spans="1:25" ht="19.5" customHeight="1">
      <c r="A7" s="32" t="s">
        <v>18</v>
      </c>
      <c r="B7" s="38">
        <f>((('Attainment Sheet Sessional'!$E30/3)*0.6)*'CO-PO Mapping'!B7)/3</f>
        <v>0.39999999999999997</v>
      </c>
      <c r="C7" s="38">
        <f>((('Attainment Sheet Sessional'!$E30/3)*0.6)*'CO-PO Mapping'!C7)/3</f>
        <v>0.39999999999999997</v>
      </c>
      <c r="D7" s="38">
        <f>((('Attainment Sheet Sessional'!$E30/3)*0.6)*'CO-PO Mapping'!D7)/3</f>
        <v>0.39999999999999997</v>
      </c>
      <c r="E7" s="38">
        <f>((('Attainment Sheet Sessional'!$E30/3)*0.6)*'CO-PO Mapping'!E7)/3</f>
        <v>0.39999999999999997</v>
      </c>
      <c r="F7" s="38">
        <f>((('Attainment Sheet Sessional'!$E30/3)*0.6)*'CO-PO Mapping'!F7)/3</f>
        <v>0.39999999999999997</v>
      </c>
      <c r="G7" s="38">
        <f>((('Attainment Sheet Sessional'!$E30/3)*0.6)*'CO-PO Mapping'!G7)/3</f>
        <v>0</v>
      </c>
      <c r="H7" s="38">
        <f>((('Attainment Sheet Sessional'!$E30/3)*0.6)*'CO-PO Mapping'!H7)/3</f>
        <v>0</v>
      </c>
      <c r="I7" s="38">
        <f>((('Attainment Sheet Sessional'!$E30/3)*0.6)*'CO-PO Mapping'!I7)/3</f>
        <v>0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</v>
      </c>
      <c r="M7" s="38">
        <f>((('Attainment Sheet Sessional'!$E30/3)*0.6)*'CO-PO Mapping'!M7)/3</f>
        <v>0</v>
      </c>
      <c r="N7" s="38">
        <f>((('Attainment Sheet Sessional'!$E30/3)*0.6)*'CO-PO Mapping'!N7)/3</f>
        <v>0.39999999999999997</v>
      </c>
      <c r="O7" s="38">
        <f>((('Attainment Sheet Sessional'!$E30/3)*0.6)*'CO-PO Mapping'!O7)/3</f>
        <v>0.39999999999999997</v>
      </c>
      <c r="P7" s="38">
        <f>((('Attainment Sheet Sessional'!$E30/3)*0.6)*'CO-PO Mapping'!P7)/3</f>
        <v>0.19999999999999998</v>
      </c>
    </row>
    <row r="8" spans="1:25" ht="19.5" customHeight="1">
      <c r="A8" s="32" t="s">
        <v>19</v>
      </c>
      <c r="B8" s="38">
        <f>((('Attainment Sheet Sessional'!$E31/3)*0.6)*'CO-PO Mapping'!B8)/3</f>
        <v>0.19999999999999998</v>
      </c>
      <c r="C8" s="38">
        <f>((('Attainment Sheet Sessional'!$E31/3)*0.6)*'CO-PO Mapping'!C8)/3</f>
        <v>0.39999999999999997</v>
      </c>
      <c r="D8" s="38">
        <f>((('Attainment Sheet Sessional'!$E31/3)*0.6)*'CO-PO Mapping'!D8)/3</f>
        <v>0.39999999999999997</v>
      </c>
      <c r="E8" s="38">
        <f>((('Attainment Sheet Sessional'!$E31/3)*0.6)*'CO-PO Mapping'!E8)/3</f>
        <v>0.39999999999999997</v>
      </c>
      <c r="F8" s="38">
        <f>((('Attainment Sheet Sessional'!$E31/3)*0.6)*'CO-PO Mapping'!F8)/3</f>
        <v>0.39999999999999997</v>
      </c>
      <c r="G8" s="38">
        <f>((('Attainment Sheet Sessional'!$E31/3)*0.6)*'CO-PO Mapping'!G8)/3</f>
        <v>0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</v>
      </c>
      <c r="K8" s="38">
        <f>((('Attainment Sheet Sessional'!$E31/3)*0.6)*'CO-PO Mapping'!K8)/3</f>
        <v>0</v>
      </c>
      <c r="L8" s="38">
        <f>((('Attainment Sheet Sessional'!$E31/3)*0.6)*'CO-PO Mapping'!L8)/3</f>
        <v>0</v>
      </c>
      <c r="M8" s="38">
        <f>((('Attainment Sheet Sessional'!$E31/3)*0.6)*'CO-PO Mapping'!M8)/3</f>
        <v>0</v>
      </c>
      <c r="N8" s="38">
        <f>((('Attainment Sheet Sessional'!$E31/3)*0.6)*'CO-PO Mapping'!N8)/3</f>
        <v>0.19999999999999998</v>
      </c>
      <c r="O8" s="38">
        <f>((('Attainment Sheet Sessional'!$E31/3)*0.6)*'CO-PO Mapping'!O8)/3</f>
        <v>0.19999999999999998</v>
      </c>
      <c r="P8" s="38">
        <f>((('Attainment Sheet Sessional'!$E31/3)*0.6)*'CO-PO Mapping'!P8)/3</f>
        <v>0.39999999999999997</v>
      </c>
    </row>
    <row r="9" spans="1:25" ht="19.5" customHeight="1">
      <c r="A9" s="32" t="s">
        <v>20</v>
      </c>
      <c r="B9" s="38">
        <f>((('Attainment Sheet Sessional'!$E32/3)*0.6)*'CO-PO Mapping'!B9)/3</f>
        <v>0.39999999999999997</v>
      </c>
      <c r="C9" s="38">
        <f>((('Attainment Sheet Sessional'!$E32/3)*0.6)*'CO-PO Mapping'!C9)/3</f>
        <v>0.39999999999999997</v>
      </c>
      <c r="D9" s="38">
        <f>((('Attainment Sheet Sessional'!$E32/3)*0.6)*'CO-PO Mapping'!D9)/3</f>
        <v>0.39999999999999997</v>
      </c>
      <c r="E9" s="38">
        <f>((('Attainment Sheet Sessional'!$E32/3)*0.6)*'CO-PO Mapping'!E9)/3</f>
        <v>0.39999999999999997</v>
      </c>
      <c r="F9" s="38">
        <f>((('Attainment Sheet Sessional'!$E32/3)*0.6)*'CO-PO Mapping'!F9)/3</f>
        <v>0.19999999999999998</v>
      </c>
      <c r="G9" s="38">
        <f>((('Attainment Sheet Sessional'!$E32/3)*0.6)*'CO-PO Mapping'!G9)/3</f>
        <v>0</v>
      </c>
      <c r="H9" s="38">
        <f>((('Attainment Sheet Sessional'!$E32/3)*0.6)*'CO-PO Mapping'!H9)/3</f>
        <v>0</v>
      </c>
      <c r="I9" s="38">
        <f>((('Attainment Sheet Sessional'!$E32/3)*0.6)*'CO-PO Mapping'!I9)/3</f>
        <v>0</v>
      </c>
      <c r="J9" s="38">
        <f>((('Attainment Sheet Sessional'!$E32/3)*0.6)*'CO-PO Mapping'!J9)/3</f>
        <v>0</v>
      </c>
      <c r="K9" s="38">
        <f>((('Attainment Sheet Sessional'!$E32/3)*0.6)*'CO-PO Mapping'!K9)/3</f>
        <v>0</v>
      </c>
      <c r="L9" s="38">
        <f>((('Attainment Sheet Sessional'!$E32/3)*0.6)*'CO-PO Mapping'!L9)/3</f>
        <v>0</v>
      </c>
      <c r="M9" s="38">
        <f>((('Attainment Sheet Sessional'!$E32/3)*0.6)*'CO-PO Mapping'!M9)/3</f>
        <v>0</v>
      </c>
      <c r="N9" s="38">
        <f>((('Attainment Sheet Sessional'!$E32/3)*0.6)*'CO-PO Mapping'!N9)/3</f>
        <v>0.39999999999999997</v>
      </c>
      <c r="O9" s="38">
        <f>((('Attainment Sheet Sessional'!$E32/3)*0.6)*'CO-PO Mapping'!O9)/3</f>
        <v>0.19999999999999998</v>
      </c>
      <c r="P9" s="38">
        <f>((('Attainment Sheet Sessional'!$E32/3)*0.6)*'CO-PO Mapping'!P9)/3</f>
        <v>0.39999999999999997</v>
      </c>
    </row>
    <row r="10" spans="1:25" ht="19.5" customHeight="1">
      <c r="A10" s="32" t="s">
        <v>21</v>
      </c>
      <c r="B10" s="38">
        <f>((('Attainment Sheet Sessional'!$E33/3)*0.6)*'CO-PO Mapping'!B10)/3</f>
        <v>0.39999999999999997</v>
      </c>
      <c r="C10" s="38">
        <f>((('Attainment Sheet Sessional'!$E33/3)*0.6)*'CO-PO Mapping'!C10)/3</f>
        <v>0.39999999999999997</v>
      </c>
      <c r="D10" s="38">
        <f>((('Attainment Sheet Sessional'!$E33/3)*0.6)*'CO-PO Mapping'!D10)/3</f>
        <v>0.39999999999999997</v>
      </c>
      <c r="E10" s="38">
        <f>((('Attainment Sheet Sessional'!$E33/3)*0.6)*'CO-PO Mapping'!E10)/3</f>
        <v>0.39999999999999997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</v>
      </c>
      <c r="H10" s="38">
        <f>((('Attainment Sheet Sessional'!$E33/3)*0.6)*'CO-PO Mapping'!H10)/3</f>
        <v>0</v>
      </c>
      <c r="I10" s="38">
        <f>((('Attainment Sheet Sessional'!$E33/3)*0.6)*'CO-PO Mapping'!I10)/3</f>
        <v>0.39999999999999997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</v>
      </c>
      <c r="M10" s="38">
        <f>((('Attainment Sheet Sessional'!$E33/3)*0.6)*'CO-PO Mapping'!M10)/3</f>
        <v>0.19999999999999998</v>
      </c>
      <c r="N10" s="38">
        <f>((('Attainment Sheet Sessional'!$E33/3)*0.6)*'CO-PO Mapping'!N10)/3</f>
        <v>0.19999999999999998</v>
      </c>
      <c r="O10" s="38">
        <f>((('Attainment Sheet Sessional'!$E33/3)*0.6)*'CO-PO Mapping'!O10)/3</f>
        <v>0.39999999999999997</v>
      </c>
      <c r="P10" s="38">
        <f>((('Attainment Sheet Sessional'!$E33/3)*0.6)*'CO-PO Mapping'!P10)/3</f>
        <v>0.19999999999999998</v>
      </c>
    </row>
    <row r="11" spans="1:25" ht="31.5">
      <c r="A11" s="32" t="s">
        <v>22</v>
      </c>
      <c r="B11" s="38">
        <f t="shared" ref="B11:P11" si="0">AVERAGE(B6:B10)</f>
        <v>0.36</v>
      </c>
      <c r="C11" s="38">
        <f t="shared" si="0"/>
        <v>0.39999999999999997</v>
      </c>
      <c r="D11" s="38">
        <f t="shared" si="0"/>
        <v>0.39999999999999997</v>
      </c>
      <c r="E11" s="38">
        <f t="shared" si="0"/>
        <v>0.36</v>
      </c>
      <c r="F11" s="38">
        <f t="shared" si="0"/>
        <v>0.31999999999999995</v>
      </c>
      <c r="G11" s="38">
        <f t="shared" si="0"/>
        <v>0</v>
      </c>
      <c r="H11" s="38">
        <f t="shared" si="0"/>
        <v>0</v>
      </c>
      <c r="I11" s="38">
        <f t="shared" si="0"/>
        <v>7.9999999999999988E-2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3.9999999999999994E-2</v>
      </c>
      <c r="N11" s="65">
        <f t="shared" si="0"/>
        <v>0.31999999999999995</v>
      </c>
      <c r="O11" s="65">
        <f t="shared" si="0"/>
        <v>0.31999999999999995</v>
      </c>
      <c r="P11" s="65">
        <f t="shared" si="0"/>
        <v>0.31999999999999995</v>
      </c>
    </row>
    <row r="12" spans="1:25" ht="39.75" customHeight="1">
      <c r="A12" s="107" t="s">
        <v>40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07"/>
      <c r="O12" s="84"/>
      <c r="P12" s="85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tabSelected="1" topLeftCell="A13" workbookViewId="0">
      <selection activeCell="M13" sqref="M13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1" t="s">
        <v>89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1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3" t="s">
        <v>56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52</v>
      </c>
      <c r="B6" s="38">
        <f>'Attainment Tool 1 C to PO'!B6+'Attainment CO to PO Sessional'!B11</f>
        <v>0.78</v>
      </c>
      <c r="C6" s="38">
        <f>'Attainment Tool 1 C to PO'!C6+'Attainment CO to PO Sessional'!C11</f>
        <v>0.86666666666666659</v>
      </c>
      <c r="D6" s="38">
        <f>'Attainment Tool 1 C to PO'!D6+'Attainment CO to PO Sessional'!D11</f>
        <v>0.86666666666666659</v>
      </c>
      <c r="E6" s="38">
        <f>'Attainment Tool 1 C to PO'!E6+'Attainment CO to PO Sessional'!E11</f>
        <v>0.78</v>
      </c>
      <c r="F6" s="38">
        <f>'Attainment Tool 1 C to PO'!F6+'Attainment CO to PO Sessional'!F11</f>
        <v>0.69333333333333325</v>
      </c>
      <c r="G6" s="38">
        <f>'Attainment Tool 1 C to PO'!G6+'Attainment CO to PO Sessional'!G11</f>
        <v>0</v>
      </c>
      <c r="H6" s="38">
        <f>'Attainment Tool 1 C to PO'!H6+'Attainment CO to PO Sessional'!H11</f>
        <v>0</v>
      </c>
      <c r="I6" s="38">
        <f>'Attainment Tool 1 C to PO'!I6+'Attainment CO to PO Sessional'!I11</f>
        <v>0.17333333333333331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8.6666666666666656E-2</v>
      </c>
      <c r="N6" s="38">
        <f>'Attainment Tool 1 C to PO'!N6+'Attainment CO to PO Sessional'!N11</f>
        <v>0.69333333333333325</v>
      </c>
      <c r="O6" s="38">
        <f>'Attainment Tool 1 C to PO'!O6+'Attainment CO to PO Sessional'!O11</f>
        <v>0.69333333333333325</v>
      </c>
      <c r="P6" s="38">
        <f>'Attainment Tool 1 C to PO'!P6+'Attainment CO to PO Sessional'!P11</f>
        <v>0.69333333333333325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2" t="s">
        <v>90</v>
      </c>
      <c r="B7" s="38">
        <f t="shared" ref="B7:P7" si="0">ROUND(B6,0)</f>
        <v>1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1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5">
        <f t="shared" si="0"/>
        <v>1</v>
      </c>
      <c r="O7" s="65">
        <f t="shared" si="0"/>
        <v>1</v>
      </c>
      <c r="P7" s="65">
        <f t="shared" si="0"/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07" t="s">
        <v>40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107"/>
      <c r="O8" s="84"/>
      <c r="P8" s="85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J12" sqref="J12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3" t="s">
        <v>118</v>
      </c>
      <c r="B1" s="84"/>
      <c r="C1" s="84"/>
      <c r="D1" s="84"/>
      <c r="E1" s="84"/>
      <c r="F1" s="84"/>
      <c r="G1" s="84"/>
      <c r="H1" s="85"/>
    </row>
    <row r="2" spans="1:26" ht="19.5" customHeight="1">
      <c r="A2" s="83" t="s">
        <v>25</v>
      </c>
      <c r="B2" s="84"/>
      <c r="C2" s="84"/>
      <c r="D2" s="84"/>
      <c r="E2" s="84"/>
      <c r="F2" s="84"/>
      <c r="G2" s="84"/>
      <c r="H2" s="85"/>
    </row>
    <row r="3" spans="1:26" ht="19.5" customHeight="1">
      <c r="A3" s="83" t="s">
        <v>117</v>
      </c>
      <c r="B3" s="84"/>
      <c r="C3" s="84"/>
      <c r="D3" s="84"/>
      <c r="E3" s="84"/>
      <c r="F3" s="84"/>
      <c r="G3" s="84"/>
      <c r="H3" s="85"/>
    </row>
    <row r="4" spans="1:26" ht="19.5" customHeight="1">
      <c r="A4" s="83" t="s">
        <v>121</v>
      </c>
      <c r="B4" s="84"/>
      <c r="C4" s="84"/>
      <c r="D4" s="84"/>
      <c r="E4" s="84"/>
      <c r="F4" s="84"/>
      <c r="G4" s="84"/>
      <c r="H4" s="8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98" t="s">
        <v>26</v>
      </c>
      <c r="B5" s="98" t="s">
        <v>27</v>
      </c>
      <c r="C5" s="15" t="s">
        <v>28</v>
      </c>
      <c r="D5" s="7" t="s">
        <v>29</v>
      </c>
      <c r="E5" s="7" t="s">
        <v>30</v>
      </c>
      <c r="F5" s="15" t="s">
        <v>31</v>
      </c>
      <c r="G5" s="100" t="s">
        <v>32</v>
      </c>
      <c r="H5" s="8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99"/>
      <c r="B6" s="99"/>
      <c r="C6" s="15" t="s">
        <v>33</v>
      </c>
      <c r="D6" s="15">
        <v>70</v>
      </c>
      <c r="E6" s="15">
        <v>30</v>
      </c>
      <c r="F6" s="15">
        <f>D6+E6</f>
        <v>100</v>
      </c>
      <c r="G6" s="7" t="s">
        <v>34</v>
      </c>
      <c r="H6" s="7" t="s">
        <v>35</v>
      </c>
    </row>
    <row r="7" spans="1:26" ht="19.5" customHeight="1" thickBot="1">
      <c r="A7" s="87" t="s">
        <v>36</v>
      </c>
      <c r="B7" s="88"/>
      <c r="C7" s="89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71" t="s">
        <v>91</v>
      </c>
      <c r="C8" s="72" t="s">
        <v>92</v>
      </c>
      <c r="D8" s="71">
        <v>41</v>
      </c>
      <c r="E8" s="71">
        <v>24</v>
      </c>
      <c r="F8" s="70">
        <f>D8+E8</f>
        <v>65</v>
      </c>
      <c r="G8" s="21">
        <f t="shared" ref="G8:G20" si="0">IF((D8/$D$6)&gt;=$D$7,1,0)</f>
        <v>0</v>
      </c>
      <c r="H8" s="22">
        <f t="shared" ref="H8:H12" si="1">IF((E8/$E$6)&gt;=$E$7,1,0)</f>
        <v>1</v>
      </c>
      <c r="I8" s="23"/>
    </row>
    <row r="9" spans="1:26" ht="16.5" customHeight="1" thickBot="1">
      <c r="A9" s="20">
        <v>2</v>
      </c>
      <c r="B9" s="71" t="s">
        <v>93</v>
      </c>
      <c r="C9" s="72" t="s">
        <v>94</v>
      </c>
      <c r="D9" s="82">
        <v>36</v>
      </c>
      <c r="E9" s="71">
        <v>28</v>
      </c>
      <c r="F9" s="70">
        <f t="shared" ref="F9:F20" si="2">D9+E9</f>
        <v>64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>
      <c r="A10" s="20">
        <v>3</v>
      </c>
      <c r="B10" s="71" t="s">
        <v>95</v>
      </c>
      <c r="C10" s="72" t="s">
        <v>96</v>
      </c>
      <c r="D10" s="82">
        <v>27</v>
      </c>
      <c r="E10" s="82">
        <v>25</v>
      </c>
      <c r="F10" s="70">
        <f t="shared" si="2"/>
        <v>52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71" t="s">
        <v>97</v>
      </c>
      <c r="C11" s="72" t="s">
        <v>98</v>
      </c>
      <c r="D11" s="82">
        <v>28</v>
      </c>
      <c r="E11" s="82">
        <v>27</v>
      </c>
      <c r="F11" s="70">
        <f t="shared" si="2"/>
        <v>55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71" t="s">
        <v>99</v>
      </c>
      <c r="C12" s="72" t="s">
        <v>100</v>
      </c>
      <c r="D12" s="82">
        <v>44</v>
      </c>
      <c r="E12" s="82">
        <v>26</v>
      </c>
      <c r="F12" s="70">
        <f t="shared" si="2"/>
        <v>70</v>
      </c>
      <c r="G12" s="21">
        <f t="shared" si="0"/>
        <v>1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71" t="s">
        <v>101</v>
      </c>
      <c r="C13" s="72" t="s">
        <v>102</v>
      </c>
      <c r="D13" s="82">
        <v>41</v>
      </c>
      <c r="E13" s="82">
        <v>28</v>
      </c>
      <c r="F13" s="70">
        <f t="shared" si="2"/>
        <v>69</v>
      </c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71" t="s">
        <v>103</v>
      </c>
      <c r="C14" s="72" t="s">
        <v>104</v>
      </c>
      <c r="D14" s="82">
        <v>36</v>
      </c>
      <c r="E14" s="82">
        <v>28</v>
      </c>
      <c r="F14" s="70">
        <f t="shared" si="2"/>
        <v>64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1" t="s">
        <v>105</v>
      </c>
      <c r="C15" s="72" t="s">
        <v>106</v>
      </c>
      <c r="D15" s="82">
        <v>46</v>
      </c>
      <c r="E15" s="82">
        <v>20</v>
      </c>
      <c r="F15" s="70">
        <f t="shared" si="2"/>
        <v>66</v>
      </c>
      <c r="G15" s="21">
        <f t="shared" si="0"/>
        <v>1</v>
      </c>
      <c r="H15" s="22">
        <f t="shared" ref="H15:H20" si="3">IF((E15/$E$6)&gt;=$E$7,1,0)</f>
        <v>0</v>
      </c>
      <c r="I15" s="23"/>
    </row>
    <row r="16" spans="1:26" ht="16.5" customHeight="1" thickBot="1">
      <c r="A16" s="20">
        <v>9</v>
      </c>
      <c r="B16" s="71" t="s">
        <v>107</v>
      </c>
      <c r="C16" s="72" t="s">
        <v>108</v>
      </c>
      <c r="D16" s="82">
        <v>47</v>
      </c>
      <c r="E16" s="82">
        <v>30</v>
      </c>
      <c r="F16" s="70">
        <f t="shared" si="2"/>
        <v>77</v>
      </c>
      <c r="G16" s="21">
        <f t="shared" si="0"/>
        <v>1</v>
      </c>
      <c r="H16" s="22">
        <f t="shared" si="3"/>
        <v>1</v>
      </c>
      <c r="I16" s="23"/>
    </row>
    <row r="17" spans="1:9" ht="16.5" customHeight="1" thickBot="1">
      <c r="A17" s="20">
        <v>10</v>
      </c>
      <c r="B17" s="71" t="s">
        <v>109</v>
      </c>
      <c r="C17" s="72" t="s">
        <v>110</v>
      </c>
      <c r="D17" s="82">
        <v>15</v>
      </c>
      <c r="E17" s="82">
        <v>27</v>
      </c>
      <c r="F17" s="70">
        <f t="shared" si="2"/>
        <v>42</v>
      </c>
      <c r="G17" s="21">
        <f t="shared" si="0"/>
        <v>0</v>
      </c>
      <c r="H17" s="22">
        <f t="shared" si="3"/>
        <v>1</v>
      </c>
      <c r="I17" s="23"/>
    </row>
    <row r="18" spans="1:9" ht="16.5" customHeight="1" thickBot="1">
      <c r="A18" s="20">
        <v>11</v>
      </c>
      <c r="B18" s="71" t="s">
        <v>111</v>
      </c>
      <c r="C18" s="72" t="s">
        <v>112</v>
      </c>
      <c r="D18" s="82">
        <v>18</v>
      </c>
      <c r="E18" s="82">
        <v>26</v>
      </c>
      <c r="F18" s="70">
        <f t="shared" si="2"/>
        <v>44</v>
      </c>
      <c r="G18" s="21">
        <f t="shared" si="0"/>
        <v>0</v>
      </c>
      <c r="H18" s="22">
        <f t="shared" si="3"/>
        <v>1</v>
      </c>
      <c r="I18" s="23"/>
    </row>
    <row r="19" spans="1:9" ht="16.5" customHeight="1" thickBot="1">
      <c r="A19" s="20">
        <v>12</v>
      </c>
      <c r="B19" s="71" t="s">
        <v>113</v>
      </c>
      <c r="C19" s="72" t="s">
        <v>114</v>
      </c>
      <c r="D19" s="82">
        <v>38</v>
      </c>
      <c r="E19" s="82">
        <v>24</v>
      </c>
      <c r="F19" s="70">
        <f t="shared" si="2"/>
        <v>62</v>
      </c>
      <c r="G19" s="21">
        <f t="shared" si="0"/>
        <v>0</v>
      </c>
      <c r="H19" s="22">
        <f t="shared" si="3"/>
        <v>1</v>
      </c>
      <c r="I19" s="23"/>
    </row>
    <row r="20" spans="1:9" ht="16.5" customHeight="1" thickBot="1">
      <c r="A20" s="20">
        <v>13</v>
      </c>
      <c r="B20" s="71" t="s">
        <v>115</v>
      </c>
      <c r="C20" s="72" t="s">
        <v>116</v>
      </c>
      <c r="D20" s="82">
        <v>57</v>
      </c>
      <c r="E20" s="82">
        <v>30</v>
      </c>
      <c r="F20" s="70">
        <f t="shared" si="2"/>
        <v>87</v>
      </c>
      <c r="G20" s="21">
        <f t="shared" si="0"/>
        <v>1</v>
      </c>
      <c r="H20" s="22">
        <f t="shared" si="3"/>
        <v>1</v>
      </c>
      <c r="I20" s="23"/>
    </row>
    <row r="21" spans="1:9" ht="19.5" customHeight="1">
      <c r="A21" s="24"/>
      <c r="B21" s="25"/>
      <c r="C21" s="26"/>
      <c r="D21" s="27">
        <v>13</v>
      </c>
      <c r="E21" s="27">
        <v>13</v>
      </c>
      <c r="F21" s="24"/>
      <c r="G21" s="28">
        <f>COUNTIF(G8:G20,1)</f>
        <v>4</v>
      </c>
      <c r="H21" s="28">
        <f>COUNTIF(H8:H20,1)</f>
        <v>10</v>
      </c>
      <c r="I21" s="29"/>
    </row>
    <row r="22" spans="1:9" ht="42" customHeight="1">
      <c r="A22" s="90" t="s">
        <v>37</v>
      </c>
      <c r="B22" s="84"/>
      <c r="C22" s="85"/>
      <c r="D22" s="30" t="s">
        <v>38</v>
      </c>
      <c r="E22" s="30" t="s">
        <v>39</v>
      </c>
      <c r="F22" s="91" t="s">
        <v>40</v>
      </c>
      <c r="G22" s="84"/>
      <c r="H22" s="85"/>
    </row>
    <row r="23" spans="1:9" ht="19.5" customHeight="1">
      <c r="A23" s="90" t="s">
        <v>41</v>
      </c>
      <c r="B23" s="84"/>
      <c r="C23" s="85"/>
      <c r="D23" s="22">
        <f>ROUND((G21/D21*100),0)</f>
        <v>31</v>
      </c>
      <c r="E23" s="30">
        <f t="shared" ref="E23:E24" si="4">IF(D23&gt;100,"ERROR",IF(D23&gt;=61,3,IF(D23&gt;=46,2,IF(D23&gt;=16,1,IF(D23&gt;15,0,0)))))</f>
        <v>1</v>
      </c>
      <c r="F23" s="92"/>
      <c r="G23" s="93"/>
      <c r="H23" s="94"/>
    </row>
    <row r="24" spans="1:9" ht="19.5" customHeight="1">
      <c r="A24" s="90" t="s">
        <v>42</v>
      </c>
      <c r="B24" s="84"/>
      <c r="C24" s="85"/>
      <c r="D24" s="22">
        <f>ROUND((H21/E21*100),0)</f>
        <v>77</v>
      </c>
      <c r="E24" s="22">
        <f t="shared" si="4"/>
        <v>3</v>
      </c>
      <c r="F24" s="95"/>
      <c r="G24" s="96"/>
      <c r="H24" s="97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2:C22"/>
    <mergeCell ref="F22:H22"/>
    <mergeCell ref="A23:C23"/>
    <mergeCell ref="F23:H24"/>
    <mergeCell ref="A24:C24"/>
  </mergeCells>
  <conditionalFormatting sqref="G8:H20">
    <cfRule type="cellIs" dxfId="8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G13" sqref="G1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5"/>
    </row>
    <row r="2" spans="1:9" ht="19.5" customHeight="1">
      <c r="A2" s="101" t="s">
        <v>43</v>
      </c>
      <c r="B2" s="84"/>
      <c r="C2" s="84"/>
      <c r="D2" s="84"/>
      <c r="E2" s="84"/>
      <c r="F2" s="84"/>
      <c r="G2" s="84"/>
      <c r="H2" s="84"/>
      <c r="I2" s="85"/>
    </row>
    <row r="3" spans="1:9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5"/>
    </row>
    <row r="4" spans="1:9" ht="19.5" customHeight="1">
      <c r="A4" s="101" t="s">
        <v>122</v>
      </c>
      <c r="B4" s="84"/>
      <c r="C4" s="84"/>
      <c r="D4" s="84"/>
      <c r="E4" s="84"/>
      <c r="F4" s="84"/>
      <c r="G4" s="84"/>
      <c r="H4" s="84"/>
      <c r="I4" s="85"/>
    </row>
    <row r="5" spans="1:9" ht="78.75">
      <c r="A5" s="32" t="s">
        <v>44</v>
      </c>
      <c r="B5" s="32" t="s">
        <v>45</v>
      </c>
      <c r="C5" s="32" t="s">
        <v>46</v>
      </c>
      <c r="D5" s="32" t="s">
        <v>47</v>
      </c>
      <c r="E5" s="33" t="s">
        <v>48</v>
      </c>
      <c r="F5" s="32" t="s">
        <v>49</v>
      </c>
      <c r="G5" s="32" t="s">
        <v>47</v>
      </c>
      <c r="H5" s="33" t="s">
        <v>50</v>
      </c>
      <c r="I5" s="32" t="s">
        <v>51</v>
      </c>
    </row>
    <row r="6" spans="1:9" ht="19.5" customHeight="1">
      <c r="A6" s="34" t="s">
        <v>52</v>
      </c>
      <c r="B6" s="34" t="s">
        <v>53</v>
      </c>
      <c r="C6" s="34">
        <f>'Sessional + End Term Assessment'!D23</f>
        <v>31</v>
      </c>
      <c r="D6" s="34">
        <f>'Sessional + End Term Assessment'!E23</f>
        <v>1</v>
      </c>
      <c r="E6" s="34">
        <f>D6*'Sessional + End Term Assessment'!D6/'Sessional + End Term Assessment'!F6</f>
        <v>0.7</v>
      </c>
      <c r="F6" s="34">
        <f>'Sessional + End Term Assessment'!D24</f>
        <v>77</v>
      </c>
      <c r="G6" s="34">
        <f>'Sessional + End Term Assessment'!E24</f>
        <v>3</v>
      </c>
      <c r="H6" s="34">
        <f>G6*'Sessional + End Term Assessment'!E6/'Sessional + End Term Assessment'!F6</f>
        <v>0.9</v>
      </c>
      <c r="I6" s="34">
        <f>E6+H6</f>
        <v>1.6</v>
      </c>
    </row>
    <row r="7" spans="1:9" ht="30.75" customHeight="1">
      <c r="A7" s="102" t="s">
        <v>54</v>
      </c>
      <c r="B7" s="93"/>
      <c r="C7" s="93"/>
      <c r="D7" s="93"/>
      <c r="E7" s="93"/>
      <c r="F7" s="94"/>
      <c r="G7" s="106" t="s">
        <v>40</v>
      </c>
      <c r="H7" s="84"/>
      <c r="I7" s="85"/>
    </row>
    <row r="8" spans="1:9" ht="14.25">
      <c r="A8" s="103"/>
      <c r="B8" s="104"/>
      <c r="C8" s="104"/>
      <c r="D8" s="104"/>
      <c r="E8" s="104"/>
      <c r="F8" s="105"/>
      <c r="G8" s="102"/>
      <c r="H8" s="93"/>
      <c r="I8" s="94"/>
    </row>
    <row r="9" spans="1:9" ht="14.25">
      <c r="A9" s="95"/>
      <c r="B9" s="96"/>
      <c r="C9" s="96"/>
      <c r="D9" s="96"/>
      <c r="E9" s="96"/>
      <c r="F9" s="97"/>
      <c r="G9" s="95"/>
      <c r="H9" s="96"/>
      <c r="I9" s="9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N16" sqref="N1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26" ht="19.5" customHeight="1">
      <c r="A2" s="101" t="s">
        <v>55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26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26" ht="19.5" customHeight="1">
      <c r="A4" s="101" t="s">
        <v>123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26" ht="19.5" customHeight="1">
      <c r="A5" s="35" t="s">
        <v>56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52</v>
      </c>
      <c r="B6" s="38">
        <f>'Attainment of Subject Code'!$E$6*'CO-PO Mapping'!B11/3</f>
        <v>0.42</v>
      </c>
      <c r="C6" s="38">
        <f>'Attainment of Subject Code'!$E$6*'CO-PO Mapping'!C11/3</f>
        <v>0.46666666666666662</v>
      </c>
      <c r="D6" s="38">
        <f>'Attainment of Subject Code'!$E$6*'CO-PO Mapping'!D11/3</f>
        <v>0.46666666666666662</v>
      </c>
      <c r="E6" s="38">
        <f>'Attainment of Subject Code'!$E$6*'CO-PO Mapping'!E11/3</f>
        <v>0.42</v>
      </c>
      <c r="F6" s="38">
        <f>'Attainment of Subject Code'!$E$6*'CO-PO Mapping'!F11/3</f>
        <v>0.37333333333333329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9.3333333333333324E-2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4.6666666666666662E-2</v>
      </c>
      <c r="N6" s="38">
        <f>'Attainment of Subject Code'!$E$6*'CO-PO Mapping'!N11/3</f>
        <v>0.37333333333333329</v>
      </c>
      <c r="O6" s="38">
        <f>'Attainment of Subject Code'!$E$6*'CO-PO Mapping'!O11/3</f>
        <v>0.37333333333333329</v>
      </c>
      <c r="P6" s="38">
        <f>'Attainment of Subject Code'!$E$6*'CO-PO Mapping'!P11/3</f>
        <v>0.37333333333333329</v>
      </c>
    </row>
    <row r="7" spans="1:26" ht="39.75" customHeight="1">
      <c r="A7" s="107" t="s">
        <v>40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  <c r="N7" s="107"/>
      <c r="O7" s="84"/>
      <c r="P7" s="8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I1" workbookViewId="0">
      <selection activeCell="L7" sqref="L7:L19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01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09" t="s">
        <v>26</v>
      </c>
      <c r="B4" s="108" t="s">
        <v>58</v>
      </c>
      <c r="C4" s="35" t="s">
        <v>28</v>
      </c>
      <c r="D4" s="101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109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0"/>
      <c r="B5" s="110"/>
      <c r="C5" s="35" t="s">
        <v>59</v>
      </c>
      <c r="D5" s="35" t="s">
        <v>60</v>
      </c>
      <c r="E5" s="108" t="s">
        <v>61</v>
      </c>
      <c r="F5" s="108" t="s">
        <v>62</v>
      </c>
      <c r="G5" s="108" t="s">
        <v>63</v>
      </c>
      <c r="H5" s="35" t="s">
        <v>64</v>
      </c>
      <c r="I5" s="108" t="s">
        <v>61</v>
      </c>
      <c r="J5" s="108" t="s">
        <v>62</v>
      </c>
      <c r="K5" s="108" t="s">
        <v>63</v>
      </c>
      <c r="L5" s="35" t="s">
        <v>65</v>
      </c>
      <c r="M5" s="108" t="s">
        <v>61</v>
      </c>
      <c r="N5" s="108" t="s">
        <v>62</v>
      </c>
      <c r="O5" s="108" t="s">
        <v>63</v>
      </c>
      <c r="P5" s="35"/>
      <c r="Q5" s="35"/>
      <c r="R5" s="99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>
      <c r="A6" s="99"/>
      <c r="B6" s="99"/>
      <c r="C6" s="35" t="s">
        <v>33</v>
      </c>
      <c r="D6" s="35">
        <v>28</v>
      </c>
      <c r="E6" s="99"/>
      <c r="F6" s="99"/>
      <c r="G6" s="99"/>
      <c r="H6" s="35">
        <v>28</v>
      </c>
      <c r="I6" s="99"/>
      <c r="J6" s="99"/>
      <c r="K6" s="99"/>
      <c r="L6" s="35">
        <v>14</v>
      </c>
      <c r="M6" s="99"/>
      <c r="N6" s="99"/>
      <c r="O6" s="99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>
      <c r="A7" s="20">
        <v>1</v>
      </c>
      <c r="B7" s="71" t="s">
        <v>91</v>
      </c>
      <c r="C7" s="72" t="s">
        <v>92</v>
      </c>
      <c r="D7" s="42">
        <v>22</v>
      </c>
      <c r="E7" s="42">
        <f t="shared" ref="E7:E19" si="0">IF(D7&gt;=($D$6*0.7),1,0)</f>
        <v>1</v>
      </c>
      <c r="F7" s="42">
        <f t="shared" ref="F7:F19" si="1">IF(D7&gt;=($D$6*0.8),1,0)</f>
        <v>0</v>
      </c>
      <c r="G7" s="42">
        <f t="shared" ref="G7:G19" si="2">IF(D7&gt;=($D$6*0.9),1,0)</f>
        <v>0</v>
      </c>
      <c r="H7" s="42">
        <v>23</v>
      </c>
      <c r="I7" s="42">
        <f t="shared" ref="I7:I19" si="3">IF(H7&gt;=($H$6*0.7),1,0)</f>
        <v>1</v>
      </c>
      <c r="J7" s="42">
        <f t="shared" ref="J7:J19" si="4">IF(H7&gt;=($H$6*0.8),1,0)</f>
        <v>1</v>
      </c>
      <c r="K7" s="42">
        <f t="shared" ref="K7:K19" si="5">IF(H7&gt;=($H$6*0.9),1,0)</f>
        <v>0</v>
      </c>
      <c r="L7" s="42">
        <v>11</v>
      </c>
      <c r="M7" s="42">
        <f t="shared" ref="M7:M19" si="6">IF(L7&gt;=($L$6*0.7),1,0)</f>
        <v>1</v>
      </c>
      <c r="N7" s="42">
        <f t="shared" ref="N7:N19" si="7">IF(L7&gt;=($L$6*0.7),1,0)</f>
        <v>1</v>
      </c>
      <c r="O7" s="42">
        <f t="shared" ref="O7:O19" si="8">IF(L7&gt;=($L$6*0.9),1,0)</f>
        <v>0</v>
      </c>
      <c r="P7" s="42"/>
      <c r="Q7" s="42"/>
      <c r="R7" s="42">
        <v>56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19.5" customHeight="1">
      <c r="A8" s="20">
        <v>2</v>
      </c>
      <c r="B8" s="71" t="s">
        <v>93</v>
      </c>
      <c r="C8" s="72" t="s">
        <v>94</v>
      </c>
      <c r="D8" s="42">
        <v>25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42">
        <v>25.5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42">
        <v>12.5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42">
        <v>63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 ht="19.5" customHeight="1">
      <c r="A9" s="20">
        <v>3</v>
      </c>
      <c r="B9" s="71" t="s">
        <v>95</v>
      </c>
      <c r="C9" s="72" t="s">
        <v>96</v>
      </c>
      <c r="D9" s="42">
        <v>23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42">
        <v>23.5</v>
      </c>
      <c r="I9" s="42">
        <f t="shared" si="3"/>
        <v>1</v>
      </c>
      <c r="J9" s="42">
        <f t="shared" si="4"/>
        <v>1</v>
      </c>
      <c r="K9" s="42">
        <f t="shared" si="5"/>
        <v>0</v>
      </c>
      <c r="L9" s="42">
        <v>11.5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42">
        <v>58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19.5" customHeight="1">
      <c r="A10" s="20">
        <v>4</v>
      </c>
      <c r="B10" s="71" t="s">
        <v>97</v>
      </c>
      <c r="C10" s="72" t="s">
        <v>98</v>
      </c>
      <c r="D10" s="42">
        <v>24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42">
        <v>25</v>
      </c>
      <c r="I10" s="42">
        <f t="shared" si="3"/>
        <v>1</v>
      </c>
      <c r="J10" s="42">
        <f t="shared" si="4"/>
        <v>1</v>
      </c>
      <c r="K10" s="42">
        <f t="shared" si="5"/>
        <v>0</v>
      </c>
      <c r="L10" s="42">
        <v>12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42">
        <v>61</v>
      </c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>
      <c r="A11" s="20">
        <v>5</v>
      </c>
      <c r="B11" s="71" t="s">
        <v>99</v>
      </c>
      <c r="C11" s="72" t="s">
        <v>100</v>
      </c>
      <c r="D11" s="42">
        <v>25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42">
        <v>25.5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42">
        <v>12.5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42">
        <v>63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>
      <c r="A12" s="20">
        <v>6</v>
      </c>
      <c r="B12" s="71" t="s">
        <v>101</v>
      </c>
      <c r="C12" s="72" t="s">
        <v>102</v>
      </c>
      <c r="D12" s="42">
        <v>24</v>
      </c>
      <c r="E12" s="42">
        <f t="shared" si="0"/>
        <v>1</v>
      </c>
      <c r="F12" s="42">
        <f t="shared" si="1"/>
        <v>1</v>
      </c>
      <c r="G12" s="42">
        <f t="shared" si="2"/>
        <v>0</v>
      </c>
      <c r="H12" s="42">
        <v>25</v>
      </c>
      <c r="I12" s="42">
        <f t="shared" si="3"/>
        <v>1</v>
      </c>
      <c r="J12" s="42">
        <f t="shared" si="4"/>
        <v>1</v>
      </c>
      <c r="K12" s="42">
        <f t="shared" si="5"/>
        <v>0</v>
      </c>
      <c r="L12" s="42">
        <v>12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42">
        <v>61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>
      <c r="A13" s="20">
        <v>7</v>
      </c>
      <c r="B13" s="71" t="s">
        <v>103</v>
      </c>
      <c r="C13" s="72" t="s">
        <v>104</v>
      </c>
      <c r="D13" s="42">
        <v>27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42">
        <v>27.5</v>
      </c>
      <c r="I13" s="42">
        <f t="shared" si="3"/>
        <v>1</v>
      </c>
      <c r="J13" s="42">
        <f t="shared" si="4"/>
        <v>1</v>
      </c>
      <c r="K13" s="42">
        <f t="shared" si="5"/>
        <v>1</v>
      </c>
      <c r="L13" s="42">
        <v>13.5</v>
      </c>
      <c r="M13" s="42">
        <f t="shared" si="6"/>
        <v>1</v>
      </c>
      <c r="N13" s="42">
        <f t="shared" si="7"/>
        <v>1</v>
      </c>
      <c r="O13" s="42">
        <f t="shared" si="8"/>
        <v>1</v>
      </c>
      <c r="P13" s="42"/>
      <c r="Q13" s="42"/>
      <c r="R13" s="42">
        <v>68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>
      <c r="A14" s="20">
        <v>8</v>
      </c>
      <c r="B14" s="71" t="s">
        <v>105</v>
      </c>
      <c r="C14" s="72" t="s">
        <v>106</v>
      </c>
      <c r="D14" s="42">
        <v>11</v>
      </c>
      <c r="E14" s="42">
        <f t="shared" si="0"/>
        <v>0</v>
      </c>
      <c r="F14" s="42">
        <f t="shared" si="1"/>
        <v>0</v>
      </c>
      <c r="G14" s="42">
        <f t="shared" si="2"/>
        <v>0</v>
      </c>
      <c r="H14" s="42">
        <v>11.5</v>
      </c>
      <c r="I14" s="42">
        <f t="shared" si="3"/>
        <v>0</v>
      </c>
      <c r="J14" s="42">
        <f t="shared" si="4"/>
        <v>0</v>
      </c>
      <c r="K14" s="42">
        <f t="shared" si="5"/>
        <v>0</v>
      </c>
      <c r="L14" s="42">
        <v>5.5</v>
      </c>
      <c r="M14" s="42">
        <f t="shared" si="6"/>
        <v>0</v>
      </c>
      <c r="N14" s="42">
        <f t="shared" si="7"/>
        <v>0</v>
      </c>
      <c r="O14" s="42">
        <f t="shared" si="8"/>
        <v>0</v>
      </c>
      <c r="P14" s="42"/>
      <c r="Q14" s="42"/>
      <c r="R14" s="42">
        <v>28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20">
        <v>9</v>
      </c>
      <c r="B15" s="71" t="s">
        <v>107</v>
      </c>
      <c r="C15" s="72" t="s">
        <v>108</v>
      </c>
      <c r="D15" s="42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42">
        <v>28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42">
        <v>14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42">
        <v>70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20">
        <v>10</v>
      </c>
      <c r="B16" s="71" t="s">
        <v>109</v>
      </c>
      <c r="C16" s="72" t="s">
        <v>110</v>
      </c>
      <c r="D16" s="42">
        <v>26</v>
      </c>
      <c r="E16" s="42">
        <f t="shared" si="0"/>
        <v>1</v>
      </c>
      <c r="F16" s="42">
        <f t="shared" si="1"/>
        <v>1</v>
      </c>
      <c r="G16" s="42">
        <f t="shared" si="2"/>
        <v>1</v>
      </c>
      <c r="H16" s="42">
        <v>26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42">
        <v>13</v>
      </c>
      <c r="M16" s="42">
        <f t="shared" si="6"/>
        <v>1</v>
      </c>
      <c r="N16" s="42">
        <f t="shared" si="7"/>
        <v>1</v>
      </c>
      <c r="O16" s="42">
        <f t="shared" si="8"/>
        <v>1</v>
      </c>
      <c r="P16" s="42"/>
      <c r="Q16" s="42"/>
      <c r="R16" s="42">
        <v>65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>
      <c r="A17" s="20">
        <v>11</v>
      </c>
      <c r="B17" s="71" t="s">
        <v>111</v>
      </c>
      <c r="C17" s="72" t="s">
        <v>112</v>
      </c>
      <c r="D17" s="42">
        <v>23</v>
      </c>
      <c r="E17" s="42">
        <f t="shared" si="0"/>
        <v>1</v>
      </c>
      <c r="F17" s="42">
        <f t="shared" si="1"/>
        <v>1</v>
      </c>
      <c r="G17" s="42">
        <f t="shared" si="2"/>
        <v>0</v>
      </c>
      <c r="H17" s="42">
        <v>23.5</v>
      </c>
      <c r="I17" s="42">
        <f t="shared" si="3"/>
        <v>1</v>
      </c>
      <c r="J17" s="42">
        <f t="shared" si="4"/>
        <v>1</v>
      </c>
      <c r="K17" s="42">
        <f t="shared" si="5"/>
        <v>0</v>
      </c>
      <c r="L17" s="42">
        <v>11.5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42">
        <v>58</v>
      </c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>
      <c r="A18" s="20">
        <v>12</v>
      </c>
      <c r="B18" s="71" t="s">
        <v>113</v>
      </c>
      <c r="C18" s="72" t="s">
        <v>114</v>
      </c>
      <c r="D18" s="42">
        <v>22</v>
      </c>
      <c r="E18" s="42">
        <f t="shared" si="0"/>
        <v>1</v>
      </c>
      <c r="F18" s="42">
        <f t="shared" si="1"/>
        <v>0</v>
      </c>
      <c r="G18" s="42">
        <f t="shared" si="2"/>
        <v>0</v>
      </c>
      <c r="H18" s="42">
        <v>23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42">
        <v>11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42">
        <v>56</v>
      </c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>
      <c r="A19" s="20">
        <v>13</v>
      </c>
      <c r="B19" s="71" t="s">
        <v>115</v>
      </c>
      <c r="C19" s="72" t="s">
        <v>116</v>
      </c>
      <c r="D19" s="42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42">
        <v>28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42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42">
        <v>70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ht="15.75" customHeight="1">
      <c r="A20" s="22"/>
      <c r="B20" s="22"/>
      <c r="C20" s="22"/>
      <c r="D20" s="22"/>
      <c r="E20" s="73">
        <f>COUNTIF(E7:E19,1)</f>
        <v>12</v>
      </c>
      <c r="F20" s="73">
        <f>COUNTIF(F7:F19,1)</f>
        <v>10</v>
      </c>
      <c r="G20" s="73">
        <f>COUNTIF(G7:G19,1)</f>
        <v>4</v>
      </c>
      <c r="H20" s="22"/>
      <c r="I20" s="73">
        <f>COUNTIF(I7:I19,1)</f>
        <v>12</v>
      </c>
      <c r="J20" s="73">
        <f>COUNTIF(J7:J19,1)</f>
        <v>12</v>
      </c>
      <c r="K20" s="73">
        <f>COUNTIF(K7:K19,1)</f>
        <v>6</v>
      </c>
      <c r="L20" s="22"/>
      <c r="M20" s="73">
        <f>COUNTIF(M7:M19,1)</f>
        <v>12</v>
      </c>
      <c r="N20" s="73">
        <f>COUNTIF(N7:N19,1)</f>
        <v>12</v>
      </c>
      <c r="O20" s="73">
        <f>COUNTIF(O7:O19,1)</f>
        <v>4</v>
      </c>
      <c r="P20" s="22"/>
      <c r="Q20" s="22"/>
      <c r="R20" s="2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6" ht="15.75" customHeight="1">
      <c r="A21" s="40"/>
      <c r="B21" s="40"/>
      <c r="C21" s="40"/>
      <c r="D21" s="40"/>
      <c r="E21" s="74">
        <f>IF(E20/13&gt;=0.7,1,0)</f>
        <v>1</v>
      </c>
      <c r="F21" s="74">
        <f>IF(F20/13&gt;=0.7,1,0)</f>
        <v>1</v>
      </c>
      <c r="G21" s="74">
        <f>IF(G20/13&gt;=0.7,1,0)</f>
        <v>0</v>
      </c>
      <c r="H21" s="40"/>
      <c r="I21" s="74">
        <f>IF(I20/13&gt;=0.7,1,0)</f>
        <v>1</v>
      </c>
      <c r="J21" s="74">
        <f>IF(J20/13&gt;=0.7,1,0)</f>
        <v>1</v>
      </c>
      <c r="K21" s="74">
        <f>IF(K20/13&gt;=0.7,1,0)</f>
        <v>0</v>
      </c>
      <c r="L21" s="40"/>
      <c r="M21" s="74">
        <f>IF(M20/13&gt;=0.7,1,0)</f>
        <v>1</v>
      </c>
      <c r="N21" s="74">
        <f>IF(N20/13&gt;=0.7,1,0)</f>
        <v>1</v>
      </c>
      <c r="O21" s="74">
        <f>IF(O20/13&gt;=0.7,1,0)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7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G13" sqref="G13:H13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1" t="s">
        <v>66</v>
      </c>
      <c r="B1" s="96"/>
      <c r="C1" s="96"/>
      <c r="D1" s="96"/>
      <c r="E1" s="96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67</v>
      </c>
      <c r="B2" s="44" t="s">
        <v>68</v>
      </c>
      <c r="C2" s="44" t="s">
        <v>69</v>
      </c>
      <c r="D2" s="30" t="s">
        <v>70</v>
      </c>
      <c r="E2" s="67" t="s">
        <v>71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1" t="s">
        <v>91</v>
      </c>
      <c r="C3" s="72" t="s">
        <v>92</v>
      </c>
      <c r="D3" s="66">
        <v>56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1" t="s">
        <v>93</v>
      </c>
      <c r="C4" s="72" t="s">
        <v>94</v>
      </c>
      <c r="D4" s="22">
        <v>63</v>
      </c>
      <c r="E4" s="68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1" t="s">
        <v>95</v>
      </c>
      <c r="C5" s="72" t="s">
        <v>96</v>
      </c>
      <c r="D5" s="22">
        <v>58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1" t="s">
        <v>97</v>
      </c>
      <c r="C6" s="72" t="s">
        <v>98</v>
      </c>
      <c r="D6" s="22">
        <v>61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1" t="s">
        <v>99</v>
      </c>
      <c r="C7" s="72" t="s">
        <v>100</v>
      </c>
      <c r="D7" s="22">
        <v>63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1" t="s">
        <v>101</v>
      </c>
      <c r="C8" s="72" t="s">
        <v>102</v>
      </c>
      <c r="D8" s="22">
        <v>61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1" t="s">
        <v>103</v>
      </c>
      <c r="C9" s="72" t="s">
        <v>104</v>
      </c>
      <c r="D9" s="22">
        <v>68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1" t="s">
        <v>105</v>
      </c>
      <c r="C10" s="72" t="s">
        <v>106</v>
      </c>
      <c r="D10" s="22">
        <v>28</v>
      </c>
      <c r="E10" s="68" t="str">
        <f t="shared" si="0"/>
        <v>Y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1" t="s">
        <v>107</v>
      </c>
      <c r="C11" s="72" t="s">
        <v>108</v>
      </c>
      <c r="D11" s="22">
        <v>70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1" t="s">
        <v>109</v>
      </c>
      <c r="C12" s="72" t="s">
        <v>110</v>
      </c>
      <c r="D12" s="22">
        <v>65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1" t="s">
        <v>111</v>
      </c>
      <c r="C13" s="72" t="s">
        <v>112</v>
      </c>
      <c r="D13" s="22">
        <v>58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1" t="s">
        <v>113</v>
      </c>
      <c r="C14" s="72" t="s">
        <v>114</v>
      </c>
      <c r="D14" s="22">
        <v>56</v>
      </c>
      <c r="E14" s="68" t="str">
        <f t="shared" si="0"/>
        <v>Y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1" t="s">
        <v>115</v>
      </c>
      <c r="C15" s="72" t="s">
        <v>116</v>
      </c>
      <c r="D15" s="22">
        <v>70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889"/>
  <sheetViews>
    <sheetView topLeftCell="I5" workbookViewId="0">
      <selection activeCell="R7" sqref="R7:R19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3" width="8" customWidth="1"/>
  </cols>
  <sheetData>
    <row r="1" spans="1:33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9.5" customHeight="1">
      <c r="A2" s="101" t="s">
        <v>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37.5" customHeight="1">
      <c r="A4" s="35" t="s">
        <v>26</v>
      </c>
      <c r="B4" s="32" t="s">
        <v>58</v>
      </c>
      <c r="C4" s="35" t="s">
        <v>28</v>
      </c>
      <c r="D4" s="101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109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37.5" customHeight="1">
      <c r="A5" s="35"/>
      <c r="B5" s="32"/>
      <c r="C5" s="35" t="s">
        <v>59</v>
      </c>
      <c r="D5" s="35" t="s">
        <v>60</v>
      </c>
      <c r="E5" s="35" t="s">
        <v>64</v>
      </c>
      <c r="F5" s="35" t="s">
        <v>65</v>
      </c>
      <c r="G5" s="108" t="s">
        <v>61</v>
      </c>
      <c r="H5" s="108" t="s">
        <v>62</v>
      </c>
      <c r="I5" s="108" t="s">
        <v>63</v>
      </c>
      <c r="J5" s="35" t="s">
        <v>73</v>
      </c>
      <c r="K5" s="108" t="s">
        <v>61</v>
      </c>
      <c r="L5" s="108" t="s">
        <v>62</v>
      </c>
      <c r="M5" s="108" t="s">
        <v>63</v>
      </c>
      <c r="N5" s="35" t="s">
        <v>74</v>
      </c>
      <c r="O5" s="108" t="s">
        <v>61</v>
      </c>
      <c r="P5" s="108" t="s">
        <v>62</v>
      </c>
      <c r="Q5" s="108" t="s">
        <v>63</v>
      </c>
      <c r="R5" s="99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37.5" customHeight="1">
      <c r="A6" s="47"/>
      <c r="B6" s="48"/>
      <c r="C6" s="47" t="s">
        <v>33</v>
      </c>
      <c r="D6" s="35"/>
      <c r="E6" s="35"/>
      <c r="F6" s="35">
        <v>14</v>
      </c>
      <c r="G6" s="99"/>
      <c r="H6" s="99"/>
      <c r="I6" s="99"/>
      <c r="J6" s="35">
        <v>28</v>
      </c>
      <c r="K6" s="99"/>
      <c r="L6" s="99"/>
      <c r="M6" s="99"/>
      <c r="N6" s="35">
        <v>28</v>
      </c>
      <c r="O6" s="99"/>
      <c r="P6" s="99"/>
      <c r="Q6" s="99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19.5" customHeight="1">
      <c r="A7" s="20">
        <v>1</v>
      </c>
      <c r="B7" s="71" t="s">
        <v>91</v>
      </c>
      <c r="C7" s="72" t="s">
        <v>92</v>
      </c>
      <c r="D7" s="42"/>
      <c r="E7" s="49"/>
      <c r="F7" s="42">
        <v>11</v>
      </c>
      <c r="G7" s="42">
        <f t="shared" ref="G7:G19" si="0">IF(F7&gt;=($F$6*0.7),1,0)</f>
        <v>1</v>
      </c>
      <c r="H7" s="42">
        <f t="shared" ref="H7:H19" si="1">IF(F7&gt;=($F$6*0.8),1,0)</f>
        <v>0</v>
      </c>
      <c r="I7" s="42">
        <f t="shared" ref="I7:I19" si="2">IF(F7&gt;=($F$6*0.9),1,0)</f>
        <v>0</v>
      </c>
      <c r="J7" s="50">
        <v>22</v>
      </c>
      <c r="K7" s="42">
        <f t="shared" ref="K7:K19" si="3">IF(J7&gt;=($J$6*0.7),1,0)</f>
        <v>1</v>
      </c>
      <c r="L7" s="42">
        <f t="shared" ref="L7:L19" si="4">IF(J7&gt;=($J$6*0.8),1,0)</f>
        <v>0</v>
      </c>
      <c r="M7" s="42">
        <f t="shared" ref="M7:M19" si="5">IF(J7&gt;=($J$6*0.9),1,0)</f>
        <v>0</v>
      </c>
      <c r="N7" s="50">
        <v>23</v>
      </c>
      <c r="O7" s="42">
        <f t="shared" ref="O7:O19" si="6">IF(N7&gt;=($N$6*0.7),1,0)</f>
        <v>1</v>
      </c>
      <c r="P7" s="42">
        <f t="shared" ref="P7:P19" si="7">IF(N7&gt;=($N$6*0.8),1,0)</f>
        <v>1</v>
      </c>
      <c r="Q7" s="42">
        <f t="shared" ref="Q7:Q19" si="8">IF(N7&gt;=($N$6*0.9),1,0)</f>
        <v>0</v>
      </c>
      <c r="R7" s="51">
        <v>56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ht="19.5" customHeight="1">
      <c r="A8" s="20">
        <v>2</v>
      </c>
      <c r="B8" s="71" t="s">
        <v>93</v>
      </c>
      <c r="C8" s="72" t="s">
        <v>94</v>
      </c>
      <c r="D8" s="42"/>
      <c r="E8" s="49"/>
      <c r="F8" s="42">
        <v>13</v>
      </c>
      <c r="G8" s="42">
        <f t="shared" si="0"/>
        <v>1</v>
      </c>
      <c r="H8" s="42">
        <f t="shared" si="1"/>
        <v>1</v>
      </c>
      <c r="I8" s="42">
        <f t="shared" si="2"/>
        <v>1</v>
      </c>
      <c r="J8" s="50">
        <v>26</v>
      </c>
      <c r="K8" s="42">
        <f t="shared" si="3"/>
        <v>1</v>
      </c>
      <c r="L8" s="42">
        <f t="shared" si="4"/>
        <v>1</v>
      </c>
      <c r="M8" s="42">
        <f t="shared" si="5"/>
        <v>1</v>
      </c>
      <c r="N8" s="50">
        <v>26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65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 ht="19.5" customHeight="1">
      <c r="A9" s="20">
        <v>3</v>
      </c>
      <c r="B9" s="71" t="s">
        <v>95</v>
      </c>
      <c r="C9" s="72" t="s">
        <v>96</v>
      </c>
      <c r="D9" s="42"/>
      <c r="E9" s="49"/>
      <c r="F9" s="42">
        <v>11.5</v>
      </c>
      <c r="G9" s="42">
        <f t="shared" si="0"/>
        <v>1</v>
      </c>
      <c r="H9" s="42">
        <f t="shared" si="1"/>
        <v>1</v>
      </c>
      <c r="I9" s="42">
        <f t="shared" si="2"/>
        <v>0</v>
      </c>
      <c r="J9" s="50">
        <v>23</v>
      </c>
      <c r="K9" s="42">
        <f t="shared" si="3"/>
        <v>1</v>
      </c>
      <c r="L9" s="42">
        <f t="shared" si="4"/>
        <v>1</v>
      </c>
      <c r="M9" s="42">
        <f t="shared" si="5"/>
        <v>0</v>
      </c>
      <c r="N9" s="50">
        <v>23.5</v>
      </c>
      <c r="O9" s="42">
        <f t="shared" si="6"/>
        <v>1</v>
      </c>
      <c r="P9" s="42">
        <f t="shared" si="7"/>
        <v>1</v>
      </c>
      <c r="Q9" s="42">
        <f t="shared" si="8"/>
        <v>0</v>
      </c>
      <c r="R9" s="51">
        <v>58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 ht="19.5" customHeight="1">
      <c r="A10" s="20">
        <v>4</v>
      </c>
      <c r="B10" s="71" t="s">
        <v>97</v>
      </c>
      <c r="C10" s="72" t="s">
        <v>98</v>
      </c>
      <c r="D10" s="42"/>
      <c r="E10" s="49"/>
      <c r="F10" s="42">
        <v>13</v>
      </c>
      <c r="G10" s="42">
        <f t="shared" si="0"/>
        <v>1</v>
      </c>
      <c r="H10" s="42">
        <f t="shared" si="1"/>
        <v>1</v>
      </c>
      <c r="I10" s="42">
        <f t="shared" si="2"/>
        <v>1</v>
      </c>
      <c r="J10" s="50">
        <v>26</v>
      </c>
      <c r="K10" s="42">
        <f t="shared" si="3"/>
        <v>1</v>
      </c>
      <c r="L10" s="42">
        <f t="shared" si="4"/>
        <v>1</v>
      </c>
      <c r="M10" s="42">
        <f t="shared" si="5"/>
        <v>1</v>
      </c>
      <c r="N10" s="50">
        <v>26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65</v>
      </c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ht="19.5" customHeight="1">
      <c r="A11" s="20">
        <v>5</v>
      </c>
      <c r="B11" s="71" t="s">
        <v>99</v>
      </c>
      <c r="C11" s="72" t="s">
        <v>100</v>
      </c>
      <c r="D11" s="42"/>
      <c r="E11" s="49"/>
      <c r="F11" s="42">
        <v>11</v>
      </c>
      <c r="G11" s="42">
        <f t="shared" si="0"/>
        <v>1</v>
      </c>
      <c r="H11" s="42">
        <f t="shared" si="1"/>
        <v>0</v>
      </c>
      <c r="I11" s="42">
        <f t="shared" si="2"/>
        <v>0</v>
      </c>
      <c r="J11" s="50">
        <v>22</v>
      </c>
      <c r="K11" s="42">
        <f t="shared" si="3"/>
        <v>1</v>
      </c>
      <c r="L11" s="42">
        <f t="shared" si="4"/>
        <v>0</v>
      </c>
      <c r="M11" s="42">
        <f t="shared" si="5"/>
        <v>0</v>
      </c>
      <c r="N11" s="50">
        <v>23</v>
      </c>
      <c r="O11" s="42">
        <f t="shared" si="6"/>
        <v>1</v>
      </c>
      <c r="P11" s="42">
        <f t="shared" si="7"/>
        <v>1</v>
      </c>
      <c r="Q11" s="42">
        <f t="shared" si="8"/>
        <v>0</v>
      </c>
      <c r="R11" s="51">
        <v>56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ht="19.5" customHeight="1">
      <c r="A12" s="20">
        <v>6</v>
      </c>
      <c r="B12" s="71" t="s">
        <v>101</v>
      </c>
      <c r="C12" s="72" t="s">
        <v>102</v>
      </c>
      <c r="D12" s="42"/>
      <c r="E12" s="49"/>
      <c r="F12" s="42">
        <v>13.5</v>
      </c>
      <c r="G12" s="42">
        <f t="shared" si="0"/>
        <v>1</v>
      </c>
      <c r="H12" s="42">
        <f t="shared" si="1"/>
        <v>1</v>
      </c>
      <c r="I12" s="42">
        <f t="shared" si="2"/>
        <v>1</v>
      </c>
      <c r="J12" s="50">
        <v>27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27.5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68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9.5" customHeight="1">
      <c r="A13" s="20">
        <v>7</v>
      </c>
      <c r="B13" s="71" t="s">
        <v>103</v>
      </c>
      <c r="C13" s="72" t="s">
        <v>104</v>
      </c>
      <c r="D13" s="42"/>
      <c r="E13" s="49"/>
      <c r="F13" s="42">
        <v>12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24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50">
        <v>25</v>
      </c>
      <c r="O13" s="42">
        <f t="shared" si="6"/>
        <v>1</v>
      </c>
      <c r="P13" s="42">
        <f t="shared" si="7"/>
        <v>1</v>
      </c>
      <c r="Q13" s="42">
        <f t="shared" si="8"/>
        <v>0</v>
      </c>
      <c r="R13" s="51">
        <v>61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19.5" customHeight="1">
      <c r="A14" s="20">
        <v>8</v>
      </c>
      <c r="B14" s="71" t="s">
        <v>105</v>
      </c>
      <c r="C14" s="72" t="s">
        <v>106</v>
      </c>
      <c r="D14" s="42"/>
      <c r="E14" s="49"/>
      <c r="F14" s="42">
        <v>12.5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25</v>
      </c>
      <c r="K14" s="42">
        <f t="shared" si="3"/>
        <v>1</v>
      </c>
      <c r="L14" s="42">
        <f t="shared" si="4"/>
        <v>1</v>
      </c>
      <c r="M14" s="42">
        <f t="shared" si="5"/>
        <v>0</v>
      </c>
      <c r="N14" s="50">
        <v>25.5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63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ht="19.5" customHeight="1">
      <c r="A15" s="20">
        <v>9</v>
      </c>
      <c r="B15" s="71" t="s">
        <v>107</v>
      </c>
      <c r="C15" s="72" t="s">
        <v>108</v>
      </c>
      <c r="D15" s="42"/>
      <c r="E15" s="49"/>
      <c r="F15" s="42">
        <v>13.5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27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27.5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68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ht="19.5" customHeight="1">
      <c r="A16" s="20">
        <v>10</v>
      </c>
      <c r="B16" s="71" t="s">
        <v>109</v>
      </c>
      <c r="C16" s="72" t="s">
        <v>110</v>
      </c>
      <c r="D16" s="42"/>
      <c r="E16" s="49"/>
      <c r="F16" s="42">
        <v>12</v>
      </c>
      <c r="G16" s="42">
        <f t="shared" si="0"/>
        <v>1</v>
      </c>
      <c r="H16" s="42">
        <f t="shared" si="1"/>
        <v>1</v>
      </c>
      <c r="I16" s="42">
        <f t="shared" si="2"/>
        <v>0</v>
      </c>
      <c r="J16" s="50">
        <v>24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50">
        <v>25</v>
      </c>
      <c r="O16" s="42">
        <f t="shared" si="6"/>
        <v>1</v>
      </c>
      <c r="P16" s="42">
        <f t="shared" si="7"/>
        <v>1</v>
      </c>
      <c r="Q16" s="42">
        <f t="shared" si="8"/>
        <v>0</v>
      </c>
      <c r="R16" s="51">
        <v>61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ht="19.5" customHeight="1">
      <c r="A17" s="20">
        <v>11</v>
      </c>
      <c r="B17" s="71" t="s">
        <v>111</v>
      </c>
      <c r="C17" s="72" t="s">
        <v>112</v>
      </c>
      <c r="D17" s="42"/>
      <c r="E17" s="49"/>
      <c r="F17" s="42">
        <v>12</v>
      </c>
      <c r="G17" s="42">
        <f t="shared" si="0"/>
        <v>1</v>
      </c>
      <c r="H17" s="42">
        <f t="shared" si="1"/>
        <v>1</v>
      </c>
      <c r="I17" s="42">
        <f t="shared" si="2"/>
        <v>0</v>
      </c>
      <c r="J17" s="50">
        <v>24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25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61</v>
      </c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19.5" customHeight="1">
      <c r="A18" s="20">
        <v>12</v>
      </c>
      <c r="B18" s="71" t="s">
        <v>113</v>
      </c>
      <c r="C18" s="72" t="s">
        <v>114</v>
      </c>
      <c r="D18" s="42"/>
      <c r="E18" s="49"/>
      <c r="F18" s="42">
        <v>11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22</v>
      </c>
      <c r="K18" s="42">
        <f t="shared" si="3"/>
        <v>1</v>
      </c>
      <c r="L18" s="42">
        <f t="shared" si="4"/>
        <v>0</v>
      </c>
      <c r="M18" s="42">
        <f t="shared" si="5"/>
        <v>0</v>
      </c>
      <c r="N18" s="50">
        <v>23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56</v>
      </c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19.5" customHeight="1">
      <c r="A19" s="20">
        <v>13</v>
      </c>
      <c r="B19" s="71" t="s">
        <v>115</v>
      </c>
      <c r="C19" s="72" t="s">
        <v>116</v>
      </c>
      <c r="D19" s="42"/>
      <c r="E19" s="49"/>
      <c r="F19" s="42">
        <v>14</v>
      </c>
      <c r="G19" s="75">
        <f t="shared" si="0"/>
        <v>1</v>
      </c>
      <c r="H19" s="75">
        <f t="shared" si="1"/>
        <v>1</v>
      </c>
      <c r="I19" s="75">
        <f t="shared" si="2"/>
        <v>1</v>
      </c>
      <c r="J19" s="50">
        <v>28</v>
      </c>
      <c r="K19" s="75">
        <f t="shared" si="3"/>
        <v>1</v>
      </c>
      <c r="L19" s="75">
        <f t="shared" si="4"/>
        <v>1</v>
      </c>
      <c r="M19" s="75">
        <f t="shared" si="5"/>
        <v>1</v>
      </c>
      <c r="N19" s="75"/>
      <c r="O19" s="75">
        <f t="shared" si="6"/>
        <v>0</v>
      </c>
      <c r="P19" s="75">
        <f t="shared" si="7"/>
        <v>0</v>
      </c>
      <c r="Q19" s="75">
        <f t="shared" si="8"/>
        <v>0</v>
      </c>
      <c r="R19" s="51">
        <v>70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15.75" customHeight="1">
      <c r="A20" s="40"/>
      <c r="B20" s="40"/>
      <c r="C20" s="40"/>
      <c r="D20" s="40"/>
      <c r="E20" s="40"/>
      <c r="F20" s="40"/>
      <c r="G20" s="74">
        <f>SUM(G7:G19)</f>
        <v>13</v>
      </c>
      <c r="H20" s="74">
        <f>SUM(H7:H19)</f>
        <v>10</v>
      </c>
      <c r="I20" s="74">
        <f>SUM(I7:I19)</f>
        <v>5</v>
      </c>
      <c r="J20" s="74"/>
      <c r="K20" s="74">
        <f>SUM(K7:K19)</f>
        <v>13</v>
      </c>
      <c r="L20" s="74">
        <f>SUM(L7:L19)</f>
        <v>10</v>
      </c>
      <c r="M20" s="74">
        <f>SUM(M7:M19)</f>
        <v>5</v>
      </c>
      <c r="N20" s="74"/>
      <c r="O20" s="74">
        <f>SUM(O7:O19)</f>
        <v>12</v>
      </c>
      <c r="P20" s="74">
        <f>SUM(P7:P19)</f>
        <v>12</v>
      </c>
      <c r="Q20" s="74">
        <f>SUM(Q7:Q19)</f>
        <v>5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ht="15.75" customHeight="1">
      <c r="A21" s="40"/>
      <c r="B21" s="40"/>
      <c r="C21" s="40"/>
      <c r="D21" s="40"/>
      <c r="E21" s="40"/>
      <c r="F21" s="40"/>
      <c r="G21" s="74">
        <f>IF(G20/13&gt;=0.7,1,0)</f>
        <v>1</v>
      </c>
      <c r="H21" s="74">
        <f>IF(H20/13&gt;=0.7,1,0)</f>
        <v>1</v>
      </c>
      <c r="I21" s="74">
        <f>IF(I20/13&gt;=0.7,1,0)</f>
        <v>0</v>
      </c>
      <c r="J21" s="74"/>
      <c r="K21" s="74">
        <f>IF(K20/13&gt;=0.7,1,0)</f>
        <v>1</v>
      </c>
      <c r="L21" s="74">
        <f>IF(L20/13&gt;=0.7,1,0)</f>
        <v>1</v>
      </c>
      <c r="M21" s="74">
        <f>IF(M20/13&gt;=0.7,1,0)</f>
        <v>0</v>
      </c>
      <c r="N21" s="74"/>
      <c r="O21" s="74">
        <f>IF(O20/13&gt;=0.7,1,0)</f>
        <v>1</v>
      </c>
      <c r="P21" s="74">
        <f>IF(P20/13&gt;=0.7,1,0)</f>
        <v>1</v>
      </c>
      <c r="Q21" s="74">
        <f>IF(Q20/13&gt;=0.7,1,0)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  <row r="59" spans="1:33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</row>
    <row r="60" spans="1:33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33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</row>
    <row r="62" spans="1:33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</row>
    <row r="63" spans="1:33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</row>
    <row r="64" spans="1:33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</row>
    <row r="65" spans="1:33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</row>
    <row r="66" spans="1:33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</row>
    <row r="67" spans="1:33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 spans="1:33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</row>
    <row r="69" spans="1:33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 spans="1:33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1:33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1:33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 spans="1:33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1:33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 spans="1:33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 spans="1:33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1:33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1:33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1:33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1:33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1:33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1:33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</row>
    <row r="83" spans="1:33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1:33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1:33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</row>
    <row r="86" spans="1:33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1:33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1:33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1:33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</row>
    <row r="90" spans="1:33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1:33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1:33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  <row r="93" spans="1:33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</row>
    <row r="94" spans="1:33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</row>
    <row r="95" spans="1:33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</row>
    <row r="96" spans="1:33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1:33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1:33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1:33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1:33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1:33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2" spans="1:33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</row>
    <row r="103" spans="1:33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</row>
    <row r="104" spans="1:33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</row>
    <row r="105" spans="1:33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</row>
    <row r="106" spans="1:33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</row>
    <row r="107" spans="1:33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 spans="1:33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1:33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 spans="1:33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</row>
    <row r="111" spans="1:33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</row>
    <row r="112" spans="1:33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</row>
    <row r="113" spans="1:33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</row>
    <row r="114" spans="1:33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</row>
    <row r="115" spans="1:33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</row>
    <row r="116" spans="1:33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</row>
    <row r="117" spans="1:33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</row>
    <row r="118" spans="1:33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</row>
    <row r="119" spans="1:33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</row>
    <row r="120" spans="1:33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</row>
    <row r="121" spans="1:33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</row>
    <row r="122" spans="1:33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</row>
    <row r="123" spans="1:33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</row>
    <row r="124" spans="1:33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</row>
    <row r="125" spans="1:33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</row>
    <row r="126" spans="1:33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</row>
    <row r="127" spans="1:33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</row>
    <row r="129" spans="1:33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</row>
    <row r="130" spans="1:33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</row>
    <row r="131" spans="1:33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</row>
    <row r="132" spans="1:33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</row>
    <row r="133" spans="1:33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</row>
    <row r="134" spans="1:33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</row>
    <row r="135" spans="1:33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</row>
    <row r="136" spans="1:33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</row>
    <row r="137" spans="1:33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</row>
    <row r="138" spans="1:33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</row>
    <row r="139" spans="1:33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</row>
    <row r="140" spans="1:33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</row>
    <row r="141" spans="1:33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</row>
    <row r="142" spans="1:33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</row>
    <row r="143" spans="1:33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</row>
    <row r="144" spans="1:33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</row>
    <row r="145" spans="1:33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</row>
    <row r="146" spans="1:33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</row>
    <row r="147" spans="1:33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</row>
    <row r="148" spans="1:33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</row>
    <row r="149" spans="1:33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</row>
    <row r="150" spans="1:33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</row>
    <row r="151" spans="1:33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</row>
    <row r="152" spans="1:33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</row>
    <row r="153" spans="1:33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</row>
    <row r="154" spans="1:33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</row>
    <row r="155" spans="1:33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</row>
    <row r="156" spans="1:33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</row>
    <row r="157" spans="1:33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</row>
    <row r="158" spans="1:33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</row>
    <row r="159" spans="1:33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</row>
    <row r="160" spans="1:33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</row>
    <row r="161" spans="1:33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</row>
    <row r="162" spans="1:33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</row>
    <row r="163" spans="1:33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</row>
    <row r="164" spans="1:33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</row>
    <row r="165" spans="1:33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</row>
    <row r="166" spans="1:33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</row>
    <row r="167" spans="1:33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</row>
    <row r="168" spans="1:33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</row>
    <row r="169" spans="1:33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</row>
    <row r="170" spans="1:33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</row>
    <row r="171" spans="1:33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</row>
    <row r="172" spans="1:33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</row>
    <row r="173" spans="1:33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</row>
    <row r="174" spans="1:33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</row>
    <row r="175" spans="1:33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</row>
    <row r="176" spans="1:33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</row>
    <row r="177" spans="1:33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</row>
    <row r="178" spans="1:33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</row>
    <row r="179" spans="1:33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</row>
    <row r="180" spans="1:33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</row>
    <row r="181" spans="1:33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</row>
    <row r="182" spans="1:33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</row>
    <row r="183" spans="1:33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</row>
    <row r="184" spans="1:33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</row>
    <row r="185" spans="1:33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</row>
    <row r="186" spans="1:33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</row>
    <row r="187" spans="1:33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</row>
    <row r="188" spans="1:33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</row>
    <row r="189" spans="1:33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</row>
    <row r="190" spans="1:33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</row>
    <row r="191" spans="1:33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</row>
    <row r="192" spans="1:33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</row>
    <row r="193" spans="1:33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</row>
    <row r="194" spans="1:33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</row>
    <row r="195" spans="1:33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</row>
    <row r="196" spans="1:33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</row>
    <row r="197" spans="1:33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</row>
    <row r="198" spans="1:33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</row>
    <row r="199" spans="1:33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</row>
    <row r="200" spans="1:33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</row>
    <row r="201" spans="1:33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</row>
    <row r="202" spans="1:33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</row>
    <row r="203" spans="1:33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</row>
    <row r="204" spans="1:33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</row>
    <row r="205" spans="1:33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</row>
    <row r="206" spans="1:33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</row>
    <row r="207" spans="1:33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</row>
    <row r="208" spans="1:33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</row>
    <row r="209" spans="1:33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</row>
    <row r="210" spans="1:33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</row>
    <row r="211" spans="1:33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</row>
    <row r="212" spans="1:33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</row>
    <row r="213" spans="1:33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</row>
    <row r="214" spans="1:33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</row>
    <row r="215" spans="1:33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</row>
    <row r="216" spans="1:33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</row>
    <row r="217" spans="1:33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</row>
    <row r="218" spans="1:33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</row>
    <row r="219" spans="1:33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</row>
    <row r="220" spans="1:33" ht="15.75" customHeight="1"/>
    <row r="221" spans="1:33" ht="15.75" customHeight="1"/>
    <row r="222" spans="1:33" ht="15.75" customHeight="1"/>
    <row r="223" spans="1:33" ht="15.75" customHeight="1"/>
    <row r="224" spans="1:3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5" priority="1" operator="equal">
      <formula>0</formula>
    </cfRule>
  </conditionalFormatting>
  <conditionalFormatting sqref="R7:R19">
    <cfRule type="containsText" dxfId="4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F12" sqref="F11:F12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1" t="s">
        <v>75</v>
      </c>
      <c r="B1" s="96"/>
      <c r="C1" s="96"/>
      <c r="D1" s="96"/>
      <c r="E1" s="96"/>
    </row>
    <row r="2" spans="1:5" ht="75.75" customHeight="1">
      <c r="A2" s="44" t="s">
        <v>67</v>
      </c>
      <c r="B2" s="44" t="s">
        <v>68</v>
      </c>
      <c r="C2" s="44" t="s">
        <v>69</v>
      </c>
      <c r="D2" s="30" t="s">
        <v>70</v>
      </c>
      <c r="E2" s="67" t="s">
        <v>71</v>
      </c>
    </row>
    <row r="3" spans="1:5" ht="16.5" customHeight="1">
      <c r="A3" s="20">
        <v>1</v>
      </c>
      <c r="B3" s="71" t="s">
        <v>91</v>
      </c>
      <c r="C3" s="72" t="s">
        <v>92</v>
      </c>
      <c r="D3" s="51">
        <v>56</v>
      </c>
      <c r="E3" s="69" t="str">
        <f>IF(D3&lt;=60,"Y","N")</f>
        <v>Y</v>
      </c>
    </row>
    <row r="4" spans="1:5" ht="16.5" customHeight="1">
      <c r="A4" s="20">
        <v>2</v>
      </c>
      <c r="B4" s="71" t="s">
        <v>93</v>
      </c>
      <c r="C4" s="72" t="s">
        <v>94</v>
      </c>
      <c r="D4" s="51">
        <v>65</v>
      </c>
      <c r="E4" s="69" t="str">
        <f t="shared" ref="E4:E15" si="0">IF(D4&lt;=60,"Y","N")</f>
        <v>N</v>
      </c>
    </row>
    <row r="5" spans="1:5" ht="16.5" customHeight="1">
      <c r="A5" s="20">
        <v>3</v>
      </c>
      <c r="B5" s="71" t="s">
        <v>95</v>
      </c>
      <c r="C5" s="72" t="s">
        <v>96</v>
      </c>
      <c r="D5" s="51">
        <v>58</v>
      </c>
      <c r="E5" s="69" t="str">
        <f t="shared" si="0"/>
        <v>Y</v>
      </c>
    </row>
    <row r="6" spans="1:5" ht="16.5" customHeight="1">
      <c r="A6" s="20">
        <v>4</v>
      </c>
      <c r="B6" s="71" t="s">
        <v>97</v>
      </c>
      <c r="C6" s="72" t="s">
        <v>98</v>
      </c>
      <c r="D6" s="51">
        <v>65</v>
      </c>
      <c r="E6" s="69" t="str">
        <f t="shared" si="0"/>
        <v>N</v>
      </c>
    </row>
    <row r="7" spans="1:5" ht="16.5" customHeight="1">
      <c r="A7" s="20">
        <v>5</v>
      </c>
      <c r="B7" s="71" t="s">
        <v>99</v>
      </c>
      <c r="C7" s="72" t="s">
        <v>100</v>
      </c>
      <c r="D7" s="51">
        <v>56</v>
      </c>
      <c r="E7" s="69" t="str">
        <f t="shared" si="0"/>
        <v>Y</v>
      </c>
    </row>
    <row r="8" spans="1:5" ht="16.5" customHeight="1">
      <c r="A8" s="20">
        <v>6</v>
      </c>
      <c r="B8" s="71" t="s">
        <v>101</v>
      </c>
      <c r="C8" s="72" t="s">
        <v>102</v>
      </c>
      <c r="D8" s="51">
        <v>68</v>
      </c>
      <c r="E8" s="69" t="str">
        <f t="shared" si="0"/>
        <v>N</v>
      </c>
    </row>
    <row r="9" spans="1:5" ht="16.5" customHeight="1">
      <c r="A9" s="20">
        <v>7</v>
      </c>
      <c r="B9" s="71" t="s">
        <v>103</v>
      </c>
      <c r="C9" s="72" t="s">
        <v>104</v>
      </c>
      <c r="D9" s="51">
        <v>61</v>
      </c>
      <c r="E9" s="69" t="str">
        <f t="shared" si="0"/>
        <v>N</v>
      </c>
    </row>
    <row r="10" spans="1:5" ht="16.5" customHeight="1">
      <c r="A10" s="20">
        <v>8</v>
      </c>
      <c r="B10" s="71" t="s">
        <v>105</v>
      </c>
      <c r="C10" s="72" t="s">
        <v>106</v>
      </c>
      <c r="D10" s="51">
        <v>63</v>
      </c>
      <c r="E10" s="69" t="str">
        <f t="shared" si="0"/>
        <v>N</v>
      </c>
    </row>
    <row r="11" spans="1:5" ht="16.5" customHeight="1">
      <c r="A11" s="20">
        <v>9</v>
      </c>
      <c r="B11" s="71" t="s">
        <v>107</v>
      </c>
      <c r="C11" s="72" t="s">
        <v>108</v>
      </c>
      <c r="D11" s="51">
        <v>68</v>
      </c>
      <c r="E11" s="69" t="str">
        <f t="shared" si="0"/>
        <v>N</v>
      </c>
    </row>
    <row r="12" spans="1:5" ht="16.5" customHeight="1">
      <c r="A12" s="20">
        <v>10</v>
      </c>
      <c r="B12" s="71" t="s">
        <v>109</v>
      </c>
      <c r="C12" s="72" t="s">
        <v>110</v>
      </c>
      <c r="D12" s="51">
        <v>61</v>
      </c>
      <c r="E12" s="69" t="str">
        <f t="shared" si="0"/>
        <v>N</v>
      </c>
    </row>
    <row r="13" spans="1:5" ht="16.5" customHeight="1">
      <c r="A13" s="20">
        <v>11</v>
      </c>
      <c r="B13" s="71" t="s">
        <v>111</v>
      </c>
      <c r="C13" s="72" t="s">
        <v>112</v>
      </c>
      <c r="D13" s="51">
        <v>61</v>
      </c>
      <c r="E13" s="69" t="str">
        <f t="shared" si="0"/>
        <v>N</v>
      </c>
    </row>
    <row r="14" spans="1:5" ht="16.5" customHeight="1">
      <c r="A14" s="20">
        <v>12</v>
      </c>
      <c r="B14" s="71" t="s">
        <v>113</v>
      </c>
      <c r="C14" s="72" t="s">
        <v>114</v>
      </c>
      <c r="D14" s="51">
        <v>56</v>
      </c>
      <c r="E14" s="69" t="str">
        <f t="shared" si="0"/>
        <v>Y</v>
      </c>
    </row>
    <row r="15" spans="1:5" ht="16.5" customHeight="1">
      <c r="A15" s="20">
        <v>13</v>
      </c>
      <c r="B15" s="71" t="s">
        <v>115</v>
      </c>
      <c r="C15" s="72" t="s">
        <v>116</v>
      </c>
      <c r="D15" s="51">
        <v>70</v>
      </c>
      <c r="E15" s="69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3" priority="2" operator="equal">
      <formula>"Y"</formula>
    </cfRule>
  </conditionalFormatting>
  <conditionalFormatting sqref="D3:D15">
    <cfRule type="containsText" dxfId="2" priority="1" operator="containsText" text="AB">
      <formula>NOT(ISERROR(SEARCH(("AB"),(D3))))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I14" sqref="I14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1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</row>
    <row r="2" spans="1:26" ht="19.5" customHeight="1">
      <c r="A2" s="101" t="s">
        <v>76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26" ht="19.5" customHeight="1">
      <c r="A3" s="101" t="s">
        <v>117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</row>
    <row r="4" spans="1:26" ht="19.5" customHeight="1">
      <c r="A4" s="101" t="s">
        <v>125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09" t="s">
        <v>26</v>
      </c>
      <c r="B5" s="108" t="s">
        <v>27</v>
      </c>
      <c r="C5" s="35" t="s">
        <v>28</v>
      </c>
      <c r="D5" s="109" t="s">
        <v>17</v>
      </c>
      <c r="E5" s="109" t="s">
        <v>18</v>
      </c>
      <c r="F5" s="109" t="s">
        <v>19</v>
      </c>
      <c r="G5" s="109" t="s">
        <v>20</v>
      </c>
      <c r="H5" s="109" t="s">
        <v>21</v>
      </c>
      <c r="I5" s="101" t="s">
        <v>77</v>
      </c>
      <c r="J5" s="84"/>
      <c r="K5" s="84"/>
      <c r="L5" s="84"/>
      <c r="M5" s="85"/>
      <c r="N5" s="109" t="s">
        <v>31</v>
      </c>
      <c r="O5" s="109" t="s">
        <v>31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0"/>
      <c r="B6" s="110"/>
      <c r="C6" s="35" t="s">
        <v>59</v>
      </c>
      <c r="D6" s="99"/>
      <c r="E6" s="99"/>
      <c r="F6" s="99"/>
      <c r="G6" s="99"/>
      <c r="H6" s="99"/>
      <c r="I6" s="109" t="s">
        <v>17</v>
      </c>
      <c r="J6" s="109" t="s">
        <v>18</v>
      </c>
      <c r="K6" s="109" t="s">
        <v>19</v>
      </c>
      <c r="L6" s="109" t="s">
        <v>20</v>
      </c>
      <c r="M6" s="109" t="s">
        <v>21</v>
      </c>
      <c r="N6" s="110"/>
      <c r="O6" s="110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0"/>
      <c r="B7" s="110"/>
      <c r="C7" s="35"/>
      <c r="D7" s="35" t="s">
        <v>31</v>
      </c>
      <c r="E7" s="35" t="s">
        <v>31</v>
      </c>
      <c r="F7" s="35" t="s">
        <v>31</v>
      </c>
      <c r="G7" s="35" t="s">
        <v>31</v>
      </c>
      <c r="H7" s="35" t="s">
        <v>31</v>
      </c>
      <c r="I7" s="99"/>
      <c r="J7" s="99"/>
      <c r="K7" s="99"/>
      <c r="L7" s="99"/>
      <c r="M7" s="99"/>
      <c r="N7" s="99"/>
      <c r="O7" s="9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9"/>
      <c r="B8" s="99"/>
      <c r="C8" s="35" t="s">
        <v>33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12">
        <v>0.75</v>
      </c>
      <c r="J8" s="112">
        <v>0.75</v>
      </c>
      <c r="K8" s="112">
        <v>0.75</v>
      </c>
      <c r="L8" s="112">
        <v>0.75</v>
      </c>
      <c r="M8" s="112">
        <v>0.75</v>
      </c>
      <c r="N8" s="109">
        <f>SUM(D8:H8)</f>
        <v>140</v>
      </c>
      <c r="O8" s="109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1" t="s">
        <v>36</v>
      </c>
      <c r="B9" s="84"/>
      <c r="C9" s="85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99"/>
      <c r="J9" s="99"/>
      <c r="K9" s="99"/>
      <c r="L9" s="99"/>
      <c r="M9" s="99"/>
      <c r="N9" s="99"/>
      <c r="O9" s="9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1" t="s">
        <v>91</v>
      </c>
      <c r="C10" s="72" t="s">
        <v>92</v>
      </c>
      <c r="D10" s="37">
        <f>' MID Term 1'!D7+'MID Term 2'!D7</f>
        <v>22</v>
      </c>
      <c r="E10" s="37">
        <f>' MID Term 1'!H7+'MID Term 2'!E7</f>
        <v>23</v>
      </c>
      <c r="F10" s="37">
        <f>' MID Term 1'!L7+'MID Term 2'!F7</f>
        <v>22</v>
      </c>
      <c r="G10" s="54">
        <f>'MID Term 2'!J7</f>
        <v>22</v>
      </c>
      <c r="H10" s="37">
        <f>'MID Term 2'!N7</f>
        <v>23</v>
      </c>
      <c r="I10" s="37">
        <f t="shared" ref="I10:I22" si="0">IF((D10/$D$8)&gt;=$I$8,1,0)</f>
        <v>1</v>
      </c>
      <c r="J10" s="37">
        <f t="shared" ref="J10:J22" si="1">IF((E10/$E$8)&gt;=$J$8,1,0)</f>
        <v>1</v>
      </c>
      <c r="K10" s="37">
        <f t="shared" ref="K10:K22" si="2">IF((F10/$F$8)&gt;=$K$8,1,0)</f>
        <v>1</v>
      </c>
      <c r="L10" s="37">
        <f t="shared" ref="L10:L22" si="3">IF((G10/$G$8)&gt;=$L$8,1,0)</f>
        <v>1</v>
      </c>
      <c r="M10" s="37">
        <f t="shared" ref="M10:M22" si="4">IF((H10/$H$8)&gt;=$M$8,1,0)</f>
        <v>1</v>
      </c>
      <c r="N10" s="37">
        <f t="shared" ref="N10:N22" si="5">SUM(D10:H10)</f>
        <v>112</v>
      </c>
      <c r="O10" s="37">
        <f t="shared" ref="O10:O22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1" t="s">
        <v>93</v>
      </c>
      <c r="C11" s="72" t="s">
        <v>94</v>
      </c>
      <c r="D11" s="37">
        <f>' MID Term 1'!D8+'MID Term 2'!D8</f>
        <v>25</v>
      </c>
      <c r="E11" s="37">
        <f>' MID Term 1'!H8+'MID Term 2'!E8</f>
        <v>25.5</v>
      </c>
      <c r="F11" s="37">
        <f>' MID Term 1'!L8+'MID Term 2'!F8</f>
        <v>25.5</v>
      </c>
      <c r="G11" s="54">
        <f>'MID Term 2'!J8</f>
        <v>26</v>
      </c>
      <c r="H11" s="37">
        <f>'MID Term 2'!N8</f>
        <v>26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128</v>
      </c>
      <c r="O11" s="37">
        <f t="shared" si="6"/>
        <v>64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1" t="s">
        <v>95</v>
      </c>
      <c r="C12" s="72" t="s">
        <v>96</v>
      </c>
      <c r="D12" s="37">
        <f>' MID Term 1'!D9+'MID Term 2'!D9</f>
        <v>23</v>
      </c>
      <c r="E12" s="37">
        <f>' MID Term 1'!H9+'MID Term 2'!E9</f>
        <v>23.5</v>
      </c>
      <c r="F12" s="37">
        <f>' MID Term 1'!L9+'MID Term 2'!F9</f>
        <v>23</v>
      </c>
      <c r="G12" s="54">
        <f>'MID Term 2'!J9</f>
        <v>23</v>
      </c>
      <c r="H12" s="37">
        <f>'MID Term 2'!N9</f>
        <v>23.5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116</v>
      </c>
      <c r="O12" s="37">
        <f t="shared" si="6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1" t="s">
        <v>97</v>
      </c>
      <c r="C13" s="72" t="s">
        <v>98</v>
      </c>
      <c r="D13" s="37">
        <f>' MID Term 1'!D10+'MID Term 2'!D10</f>
        <v>24</v>
      </c>
      <c r="E13" s="37">
        <f>' MID Term 1'!H10+'MID Term 2'!E10</f>
        <v>25</v>
      </c>
      <c r="F13" s="37">
        <f>' MID Term 1'!L10+'MID Term 2'!F10</f>
        <v>25</v>
      </c>
      <c r="G13" s="54">
        <f>'MID Term 2'!J10</f>
        <v>26</v>
      </c>
      <c r="H13" s="37">
        <f>'MID Term 2'!N10</f>
        <v>26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126</v>
      </c>
      <c r="O13" s="37">
        <f t="shared" si="6"/>
        <v>63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1" t="s">
        <v>99</v>
      </c>
      <c r="C14" s="72" t="s">
        <v>100</v>
      </c>
      <c r="D14" s="37">
        <f>' MID Term 1'!D11+'MID Term 2'!D11</f>
        <v>25</v>
      </c>
      <c r="E14" s="37">
        <f>' MID Term 1'!H11+'MID Term 2'!E11</f>
        <v>25.5</v>
      </c>
      <c r="F14" s="37">
        <f>' MID Term 1'!L11+'MID Term 2'!F11</f>
        <v>23.5</v>
      </c>
      <c r="G14" s="54">
        <f>'MID Term 2'!J11</f>
        <v>22</v>
      </c>
      <c r="H14" s="37">
        <f>'MID Term 2'!N11</f>
        <v>23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119</v>
      </c>
      <c r="O14" s="37">
        <f t="shared" si="6"/>
        <v>60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1" t="s">
        <v>101</v>
      </c>
      <c r="C15" s="72" t="s">
        <v>102</v>
      </c>
      <c r="D15" s="37">
        <f>' MID Term 1'!D12+'MID Term 2'!D12</f>
        <v>24</v>
      </c>
      <c r="E15" s="37">
        <f>' MID Term 1'!H12+'MID Term 2'!E12</f>
        <v>25</v>
      </c>
      <c r="F15" s="37">
        <f>' MID Term 1'!L12+'MID Term 2'!F12</f>
        <v>25.5</v>
      </c>
      <c r="G15" s="54">
        <f>'MID Term 2'!J12</f>
        <v>27</v>
      </c>
      <c r="H15" s="37">
        <f>'MID Term 2'!N12</f>
        <v>27.5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129</v>
      </c>
      <c r="O15" s="37">
        <f t="shared" si="6"/>
        <v>65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1" t="s">
        <v>103</v>
      </c>
      <c r="C16" s="72" t="s">
        <v>104</v>
      </c>
      <c r="D16" s="37">
        <f>' MID Term 1'!D13+'MID Term 2'!D13</f>
        <v>27</v>
      </c>
      <c r="E16" s="37">
        <f>' MID Term 1'!H13+'MID Term 2'!E13</f>
        <v>27.5</v>
      </c>
      <c r="F16" s="37">
        <f>' MID Term 1'!L13+'MID Term 2'!F13</f>
        <v>25.5</v>
      </c>
      <c r="G16" s="54">
        <f>'MID Term 2'!J13</f>
        <v>24</v>
      </c>
      <c r="H16" s="37">
        <f>'MID Term 2'!N13</f>
        <v>25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129</v>
      </c>
      <c r="O16" s="37">
        <f t="shared" si="6"/>
        <v>65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1" t="s">
        <v>105</v>
      </c>
      <c r="C17" s="72" t="s">
        <v>106</v>
      </c>
      <c r="D17" s="37">
        <f>' MID Term 1'!D14+'MID Term 2'!D14</f>
        <v>11</v>
      </c>
      <c r="E17" s="37">
        <f>' MID Term 1'!H14+'MID Term 2'!E14</f>
        <v>11.5</v>
      </c>
      <c r="F17" s="37">
        <f>' MID Term 1'!L14+'MID Term 2'!F14</f>
        <v>18</v>
      </c>
      <c r="G17" s="54">
        <f>'MID Term 2'!J14</f>
        <v>25</v>
      </c>
      <c r="H17" s="37">
        <f>'MID Term 2'!N14</f>
        <v>25.5</v>
      </c>
      <c r="I17" s="37">
        <f t="shared" si="0"/>
        <v>0</v>
      </c>
      <c r="J17" s="37">
        <f t="shared" si="1"/>
        <v>0</v>
      </c>
      <c r="K17" s="37">
        <f t="shared" si="2"/>
        <v>0</v>
      </c>
      <c r="L17" s="37">
        <f t="shared" si="3"/>
        <v>1</v>
      </c>
      <c r="M17" s="37">
        <f t="shared" si="4"/>
        <v>1</v>
      </c>
      <c r="N17" s="37">
        <f t="shared" si="5"/>
        <v>91</v>
      </c>
      <c r="O17" s="37">
        <f t="shared" si="6"/>
        <v>46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1" t="s">
        <v>107</v>
      </c>
      <c r="C18" s="72" t="s">
        <v>108</v>
      </c>
      <c r="D18" s="37">
        <f>' MID Term 1'!D15+'MID Term 2'!D15</f>
        <v>28</v>
      </c>
      <c r="E18" s="37">
        <f>' MID Term 1'!H15+'MID Term 2'!E15</f>
        <v>28</v>
      </c>
      <c r="F18" s="37">
        <f>' MID Term 1'!L15+'MID Term 2'!F15</f>
        <v>27.5</v>
      </c>
      <c r="G18" s="54">
        <f>'MID Term 2'!J15</f>
        <v>27</v>
      </c>
      <c r="H18" s="37">
        <f>'MID Term 2'!N15</f>
        <v>27.5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138</v>
      </c>
      <c r="O18" s="37">
        <f t="shared" si="6"/>
        <v>69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1" t="s">
        <v>109</v>
      </c>
      <c r="C19" s="72" t="s">
        <v>110</v>
      </c>
      <c r="D19" s="37">
        <f>' MID Term 1'!D16+'MID Term 2'!D16</f>
        <v>26</v>
      </c>
      <c r="E19" s="37">
        <f>' MID Term 1'!H16+'MID Term 2'!E16</f>
        <v>26</v>
      </c>
      <c r="F19" s="37">
        <f>' MID Term 1'!L16+'MID Term 2'!F16</f>
        <v>25</v>
      </c>
      <c r="G19" s="54">
        <f>'MID Term 2'!J16</f>
        <v>24</v>
      </c>
      <c r="H19" s="37">
        <f>'MID Term 2'!N16</f>
        <v>25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126</v>
      </c>
      <c r="O19" s="37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1" t="s">
        <v>111</v>
      </c>
      <c r="C20" s="72" t="s">
        <v>112</v>
      </c>
      <c r="D20" s="37">
        <f>' MID Term 1'!D17+'MID Term 2'!D17</f>
        <v>23</v>
      </c>
      <c r="E20" s="37">
        <f>' MID Term 1'!H17+'MID Term 2'!E17</f>
        <v>23.5</v>
      </c>
      <c r="F20" s="37">
        <f>' MID Term 1'!L17+'MID Term 2'!F17</f>
        <v>23.5</v>
      </c>
      <c r="G20" s="54">
        <f>'MID Term 2'!J17</f>
        <v>24</v>
      </c>
      <c r="H20" s="37">
        <f>'MID Term 2'!N17</f>
        <v>25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119</v>
      </c>
      <c r="O20" s="37">
        <f t="shared" si="6"/>
        <v>60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1" t="s">
        <v>113</v>
      </c>
      <c r="C21" s="72" t="s">
        <v>114</v>
      </c>
      <c r="D21" s="37">
        <f>' MID Term 1'!D18+'MID Term 2'!D18</f>
        <v>22</v>
      </c>
      <c r="E21" s="37">
        <f>' MID Term 1'!H18+'MID Term 2'!E18</f>
        <v>23</v>
      </c>
      <c r="F21" s="37">
        <f>' MID Term 1'!L18+'MID Term 2'!F18</f>
        <v>22</v>
      </c>
      <c r="G21" s="54">
        <f>'MID Term 2'!J18</f>
        <v>22</v>
      </c>
      <c r="H21" s="37">
        <f>'MID Term 2'!N18</f>
        <v>23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112</v>
      </c>
      <c r="O21" s="37">
        <f t="shared" si="6"/>
        <v>56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1" t="s">
        <v>115</v>
      </c>
      <c r="C22" s="72" t="s">
        <v>116</v>
      </c>
      <c r="D22" s="37">
        <f>' MID Term 1'!D19+'MID Term 2'!D19</f>
        <v>28</v>
      </c>
      <c r="E22" s="37">
        <f>' MID Term 1'!H19+'MID Term 2'!E19</f>
        <v>28</v>
      </c>
      <c r="F22" s="37">
        <f>' MID Term 1'!L19+'MID Term 2'!F19</f>
        <v>28</v>
      </c>
      <c r="G22" s="54">
        <f>'MID Term 2'!J19</f>
        <v>28</v>
      </c>
      <c r="H22" s="37">
        <f>'MID Term 2'!N19</f>
        <v>0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0</v>
      </c>
      <c r="N22" s="37">
        <f t="shared" si="5"/>
        <v>112</v>
      </c>
      <c r="O22" s="37">
        <f t="shared" si="6"/>
        <v>56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78</v>
      </c>
      <c r="D23" s="37">
        <v>13</v>
      </c>
      <c r="E23" s="37">
        <v>13</v>
      </c>
      <c r="F23" s="37">
        <v>13</v>
      </c>
      <c r="G23" s="54">
        <v>13</v>
      </c>
      <c r="H23" s="37">
        <v>13</v>
      </c>
      <c r="I23" s="55">
        <f>SUM(I10:I22)</f>
        <v>12</v>
      </c>
      <c r="J23" s="55">
        <f>SUM(J10:J22)</f>
        <v>12</v>
      </c>
      <c r="K23" s="55">
        <f>SUM(K10:K22)</f>
        <v>12</v>
      </c>
      <c r="L23" s="55">
        <f>SUM(L10:L22)</f>
        <v>13</v>
      </c>
      <c r="M23" s="55">
        <f>SUM(M10:M22)</f>
        <v>12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13" t="s">
        <v>79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07" t="s">
        <v>37</v>
      </c>
      <c r="B28" s="84"/>
      <c r="C28" s="85"/>
      <c r="D28" s="56" t="s">
        <v>38</v>
      </c>
      <c r="E28" s="56" t="s">
        <v>39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07" t="s">
        <v>80</v>
      </c>
      <c r="B29" s="84"/>
      <c r="C29" s="85"/>
      <c r="D29" s="57">
        <f>ROUND((I23/D23*100),0)</f>
        <v>92</v>
      </c>
      <c r="E29" s="56">
        <f t="shared" ref="E29:E33" si="7">IF(D29&gt;100,"ERROR",IF(D29&gt;=61,3,IF(D29&gt;=46,2,IF(D29&gt;=16,1,IF(D29&gt;15,0,0)))))</f>
        <v>3</v>
      </c>
      <c r="F29" s="57">
        <f t="shared" ref="F29:F33" si="8">E29*0.2</f>
        <v>0.60000000000000009</v>
      </c>
      <c r="G29" s="57"/>
      <c r="H29" s="57"/>
      <c r="I29" s="58"/>
      <c r="J29" s="58"/>
      <c r="K29" s="58"/>
      <c r="L29" s="57"/>
      <c r="M29" s="57"/>
      <c r="N29" s="57"/>
      <c r="O29" s="57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7" t="s">
        <v>81</v>
      </c>
      <c r="B30" s="84"/>
      <c r="C30" s="85"/>
      <c r="D30" s="57">
        <f>ROUND((J23/E23*100),0)</f>
        <v>92</v>
      </c>
      <c r="E30" s="56">
        <f t="shared" si="7"/>
        <v>3</v>
      </c>
      <c r="F30" s="57">
        <f t="shared" si="8"/>
        <v>0.60000000000000009</v>
      </c>
      <c r="G30" s="57"/>
      <c r="H30" s="39"/>
      <c r="I30" s="114" t="s">
        <v>82</v>
      </c>
      <c r="J30" s="115"/>
      <c r="K30" s="59">
        <f>SUM(F29:F33)</f>
        <v>3.0000000000000004</v>
      </c>
      <c r="L30" s="60"/>
      <c r="M30" s="57"/>
      <c r="N30" s="57"/>
      <c r="O30" s="57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7" t="s">
        <v>83</v>
      </c>
      <c r="B31" s="84"/>
      <c r="C31" s="85"/>
      <c r="D31" s="57">
        <f>ROUND((K23/F23*100),0)</f>
        <v>92</v>
      </c>
      <c r="E31" s="56">
        <f t="shared" si="7"/>
        <v>3</v>
      </c>
      <c r="F31" s="57">
        <f t="shared" si="8"/>
        <v>0.60000000000000009</v>
      </c>
      <c r="G31" s="57"/>
      <c r="H31" s="57"/>
      <c r="I31" s="61"/>
      <c r="J31" s="61"/>
      <c r="K31" s="61"/>
      <c r="L31" s="57"/>
      <c r="M31" s="57"/>
      <c r="N31" s="57"/>
      <c r="O31" s="57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7" t="s">
        <v>84</v>
      </c>
      <c r="B32" s="84"/>
      <c r="C32" s="85"/>
      <c r="D32" s="57">
        <f>ROUND((L23/G23*100),0)</f>
        <v>100</v>
      </c>
      <c r="E32" s="56">
        <f t="shared" si="7"/>
        <v>3</v>
      </c>
      <c r="F32" s="57">
        <f t="shared" si="8"/>
        <v>0.60000000000000009</v>
      </c>
      <c r="G32" s="57"/>
      <c r="H32" s="57"/>
      <c r="I32" s="57"/>
      <c r="J32" s="57"/>
      <c r="K32" s="57"/>
      <c r="L32" s="57"/>
      <c r="M32" s="57"/>
      <c r="N32" s="57"/>
      <c r="O32" s="57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07" t="s">
        <v>85</v>
      </c>
      <c r="B33" s="84"/>
      <c r="C33" s="85"/>
      <c r="D33" s="57">
        <f>ROUND((M23/H23*100),0)</f>
        <v>92</v>
      </c>
      <c r="E33" s="56">
        <f t="shared" si="7"/>
        <v>3</v>
      </c>
      <c r="F33" s="57">
        <f t="shared" si="8"/>
        <v>0.60000000000000009</v>
      </c>
      <c r="G33" s="57"/>
      <c r="H33" s="57"/>
      <c r="I33" s="57"/>
      <c r="J33" s="57"/>
      <c r="K33" s="57"/>
      <c r="L33" s="57"/>
      <c r="M33" s="57"/>
      <c r="N33" s="57"/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3" t="s">
        <v>86</v>
      </c>
      <c r="B34" s="93"/>
      <c r="C34" s="93"/>
      <c r="D34" s="93"/>
      <c r="E34" s="93"/>
      <c r="F34" s="93"/>
      <c r="G34" s="93"/>
      <c r="H34" s="94"/>
      <c r="I34" s="113" t="s">
        <v>87</v>
      </c>
      <c r="J34" s="93"/>
      <c r="K34" s="93"/>
      <c r="L34" s="93"/>
      <c r="M34" s="93"/>
      <c r="N34" s="93"/>
      <c r="O34" s="94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03"/>
      <c r="B35" s="104"/>
      <c r="C35" s="104"/>
      <c r="D35" s="104"/>
      <c r="E35" s="104"/>
      <c r="F35" s="104"/>
      <c r="G35" s="104"/>
      <c r="H35" s="105"/>
      <c r="I35" s="103"/>
      <c r="J35" s="104"/>
      <c r="K35" s="104"/>
      <c r="L35" s="104"/>
      <c r="M35" s="104"/>
      <c r="N35" s="104"/>
      <c r="O35" s="105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03"/>
      <c r="B36" s="104"/>
      <c r="C36" s="104"/>
      <c r="D36" s="104"/>
      <c r="E36" s="104"/>
      <c r="F36" s="104"/>
      <c r="G36" s="104"/>
      <c r="H36" s="105"/>
      <c r="I36" s="103"/>
      <c r="J36" s="104"/>
      <c r="K36" s="104"/>
      <c r="L36" s="104"/>
      <c r="M36" s="104"/>
      <c r="N36" s="104"/>
      <c r="O36" s="105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95"/>
      <c r="B37" s="96"/>
      <c r="C37" s="96"/>
      <c r="D37" s="96"/>
      <c r="E37" s="96"/>
      <c r="F37" s="96"/>
      <c r="G37" s="96"/>
      <c r="H37" s="97"/>
      <c r="I37" s="95"/>
      <c r="J37" s="96"/>
      <c r="K37" s="96"/>
      <c r="L37" s="96"/>
      <c r="M37" s="96"/>
      <c r="N37" s="96"/>
      <c r="O37" s="9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2024-09-27T10:22:49Z</dcterms:modified>
</cp:coreProperties>
</file>