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firstSheet="3" activeTab="6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F20" i="2"/>
  <c r="F19"/>
  <c r="F18"/>
  <c r="F17"/>
  <c r="F16"/>
  <c r="F15"/>
  <c r="F14"/>
  <c r="F13"/>
  <c r="F12"/>
  <c r="F11"/>
  <c r="F10"/>
  <c r="F9"/>
  <c r="F8"/>
  <c r="D11" i="9" l="1"/>
  <c r="D13"/>
  <c r="D15"/>
  <c r="D17"/>
  <c r="D19"/>
  <c r="D21"/>
  <c r="D10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D12"/>
  <c r="D14"/>
  <c r="D16"/>
  <c r="D18"/>
  <c r="D20"/>
  <c r="D22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L11" i="9"/>
  <c r="I8" i="7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9"/>
  <c r="M11"/>
  <c r="M13"/>
  <c r="M15"/>
  <c r="M17"/>
  <c r="M19"/>
  <c r="N12" i="9"/>
  <c r="O12" s="1"/>
  <c r="N20"/>
  <c r="O20" s="1"/>
  <c r="G20" i="7"/>
  <c r="G21" s="1"/>
  <c r="I20"/>
  <c r="I21" s="1"/>
  <c r="K7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K20" i="7" l="1"/>
  <c r="K21" s="1"/>
  <c r="M20"/>
  <c r="M21" s="1"/>
  <c r="J23" i="9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I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I7"/>
  <c r="P6" i="4"/>
  <c r="N6"/>
  <c r="L6"/>
  <c r="J6"/>
  <c r="H6"/>
  <c r="F6"/>
  <c r="D6"/>
  <c r="B6"/>
  <c r="O6"/>
  <c r="M6"/>
  <c r="K6"/>
  <c r="I6"/>
  <c r="G6"/>
  <c r="E6"/>
  <c r="C6"/>
  <c r="K23" i="9"/>
  <c r="D31" s="1"/>
  <c r="E31" s="1"/>
  <c r="H7" i="10" l="1"/>
  <c r="F30" i="9"/>
  <c r="P7" i="10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L8"/>
  <c r="L11" s="1"/>
  <c r="L6" i="11" s="1"/>
  <c r="L7" s="1"/>
  <c r="J8" i="10"/>
  <c r="H8"/>
  <c r="H11" s="1"/>
  <c r="H6" i="11" s="1"/>
  <c r="H7" s="1"/>
  <c r="F8" i="10"/>
  <c r="D8"/>
  <c r="B8"/>
  <c r="O8"/>
  <c r="O11" s="1"/>
  <c r="O6" i="11" s="1"/>
  <c r="O7" s="1"/>
  <c r="M8" i="10"/>
  <c r="K8"/>
  <c r="I8"/>
  <c r="G8"/>
  <c r="G11" s="1"/>
  <c r="G6" i="11" s="1"/>
  <c r="G7" s="1"/>
  <c r="E8" i="10"/>
  <c r="C8"/>
  <c r="F31" i="9"/>
  <c r="I11" i="10"/>
  <c r="I6" i="11" s="1"/>
  <c r="I7" s="1"/>
  <c r="M11" i="10"/>
  <c r="M6" i="11" s="1"/>
  <c r="M7" s="1"/>
  <c r="N11" i="10"/>
  <c r="N6" i="11" s="1"/>
  <c r="N7" s="1"/>
  <c r="F11" i="10" l="1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<sst xmlns="http://schemas.openxmlformats.org/spreadsheetml/2006/main" count="391" uniqueCount="128">
  <si>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</si>
  <si>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</si>
  <si>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</si>
  <si>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</si>
  <si>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</si>
  <si>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</si>
  <si>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</si>
  <si>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</si>
  <si>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</si>
  <si>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</si>
  <si>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</si>
  <si>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</si>
  <si>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</si>
  <si>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</si>
  <si>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</si>
  <si>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</si>
  <si>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</si>
  <si>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</si>
  <si>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</si>
  <si>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</si>
  <si>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</si>
  <si>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</si>
  <si>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</si>
  <si>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</si>
  <si>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</si>
  <si>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</si>
  <si>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</si>
  <si>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</si>
  <si>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</si>
  <si>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</si>
  <si>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</si>
  <si>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</si>
  <si>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</si>
  <si>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</si>
  <si>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</si>
  <si>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</si>
  <si>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</si>
  <si>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</si>
  <si>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</si>
  <si>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</si>
  <si>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</si>
  <si>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</si>
  <si>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</si>
  <si>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</si>
  <si>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</si>
  <si>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</si>
  <si>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</si>
  <si>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</si>
  <si>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</si>
  <si>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</si>
  <si>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</si>
  <si>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</si>
  <si>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</si>
  <si>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</si>
  <si>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</si>
  <si>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</si>
  <si>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</si>
  <si>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</si>
  <si>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</si>
  <si>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</si>
  <si>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</si>
  <si>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</si>
  <si>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</si>
  <si>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</si>
  <si>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</si>
  <si>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</si>
  <si>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</si>
  <si>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</si>
  <si>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</si>
  <si>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</si>
  <si>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</si>
  <si>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</si>
  <si>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</si>
  <si>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</si>
  <si>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</si>
  <si>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 YEAR III SEM 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</si>
  <si>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</si>
  <si>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</si>
  <si>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</si>
  <si>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</si>
  <si>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</si>
  <si>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</si>
  <si>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</si>
  <si>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</si>
  <si>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</si>
  <si>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</si>
  <si>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</si>
  <si>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</si>
  <si>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</si>
  <si>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</si>
  <si>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</si>
  <si>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</si>
  <si>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</si>
  <si>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</si>
  <si>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</si>
  <si>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</si>
  <si>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</si>
  <si>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</si>
  <si>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</si>
  <si>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</si>
  <si>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</si>
  <si>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</si>
  <si>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3EC4-06</t>
  </si>
  <si>
    <t>MS. VAISHALI PUJARI</t>
  </si>
  <si>
    <t>Course code as per NAAC</t>
  </si>
  <si>
    <t>Attainment of Subject Code 3EC4-06 Sheet</t>
  </si>
  <si>
    <t>M-2 Marks (70)</t>
  </si>
  <si>
    <t>SUBJECT: Electronic Devices                                                                                                 Faculty: Hitesh Sen</t>
  </si>
  <si>
    <t>SUBJECT:Electronic Devices                                                                      Subject Teacher: Hitesh Sen</t>
  </si>
  <si>
    <t>SUBJECT:Electronic Devices                                                    Subject Teacher: Hitesh Sen</t>
  </si>
  <si>
    <t>SUBJECT:Electronic Devices                                                                                     Name of Faculty: Hitesh Sen</t>
  </si>
  <si>
    <t>SUBJECT:  Electronic Devices                                                                                                                                     Name of Faculty: Hitesh Sen</t>
  </si>
  <si>
    <t>SUBJECT: Electronic Devices                                                                          Name of Faculty: Hitesh Sen</t>
  </si>
  <si>
    <t>SUBJECT: Electronic Devices                                                                                               Name of Faculty: Hitesh Sen</t>
  </si>
  <si>
    <t>CO23EC407.1</t>
  </si>
  <si>
    <t>CO23EC407.2</t>
  </si>
  <si>
    <t>CO23EC407.3</t>
  </si>
  <si>
    <t>CO23EC407.4</t>
  </si>
  <si>
    <t>CO23EC407.5</t>
  </si>
  <si>
    <t>C23EC407 (AVG)</t>
  </si>
  <si>
    <t>Final Mapping of C23EC407</t>
  </si>
  <si>
    <t>CO23EC407</t>
  </si>
  <si>
    <t>No. of Students Attained CO23EC407.1</t>
  </si>
  <si>
    <t>No. of Students Attained CO23EC407.2</t>
  </si>
  <si>
    <t>No. of Students Attained CO23EC407.3</t>
  </si>
  <si>
    <t>No. of Students Attained CO23EC407.4</t>
  </si>
  <si>
    <t>No. of Students Attained CO23EC407.5</t>
  </si>
  <si>
    <t>CO23EC407
(Round Off)</t>
  </si>
</sst>
</file>

<file path=xl/styles.xml><?xml version="1.0" encoding="utf-8"?>
<styleSheet xmlns="http://schemas.openxmlformats.org/spreadsheetml/2006/main">
  <fonts count="1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5" fillId="0" borderId="0" xfId="0" applyFont="1"/>
    <xf numFmtId="9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8" fillId="0" borderId="0" xfId="0" applyNumberFormat="1" applyFo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0" borderId="0" xfId="0" applyFont="1"/>
    <xf numFmtId="0" fontId="4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9" fontId="5" fillId="2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2" fontId="4" fillId="0" borderId="8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11" fillId="0" borderId="28" xfId="0" applyFont="1" applyBorder="1"/>
    <xf numFmtId="0" fontId="12" fillId="5" borderId="29" xfId="0" applyFont="1" applyFill="1" applyBorder="1" applyAlignment="1">
      <alignment horizontal="left" wrapText="1"/>
    </xf>
    <xf numFmtId="0" fontId="13" fillId="5" borderId="2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5" fillId="0" borderId="28" xfId="0" applyFont="1" applyBorder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1" fontId="6" fillId="0" borderId="0" xfId="0" applyNumberFormat="1" applyFont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/>
    </xf>
    <xf numFmtId="1" fontId="17" fillId="6" borderId="28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2" fillId="2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21" xfId="0" applyFont="1" applyBorder="1"/>
    <xf numFmtId="0" fontId="0" fillId="0" borderId="0" xfId="0" applyFont="1" applyAlignment="1"/>
    <xf numFmtId="0" fontId="3" fillId="0" borderId="2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9" fillId="0" borderId="19" xfId="0" applyFont="1" applyBorder="1" applyAlignment="1">
      <alignment horizontal="center"/>
    </xf>
    <xf numFmtId="9" fontId="5" fillId="2" borderId="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3" fillId="0" borderId="24" xfId="0" applyFont="1" applyBorder="1"/>
  </cellXfs>
  <cellStyles count="1">
    <cellStyle name="Normal" xfId="0" builtinId="0"/>
  </cellStyles>
  <dxfs count="8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4" sqref="A4:P4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2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2" t="s">
        <v>107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114</v>
      </c>
      <c r="B6" s="75">
        <v>3</v>
      </c>
      <c r="C6" s="76">
        <v>2</v>
      </c>
      <c r="D6" s="76">
        <v>0</v>
      </c>
      <c r="E6" s="76">
        <v>3</v>
      </c>
      <c r="F6" s="76">
        <v>2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6">
        <v>1</v>
      </c>
      <c r="O6" s="76">
        <v>2</v>
      </c>
      <c r="P6" s="76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115</v>
      </c>
      <c r="B7" s="77">
        <v>3</v>
      </c>
      <c r="C7" s="78">
        <v>3</v>
      </c>
      <c r="D7" s="78">
        <v>1</v>
      </c>
      <c r="E7" s="78">
        <v>2</v>
      </c>
      <c r="F7" s="78">
        <v>2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1</v>
      </c>
      <c r="N7" s="78">
        <v>2</v>
      </c>
      <c r="O7" s="78">
        <v>1</v>
      </c>
      <c r="P7" s="78">
        <v>2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116</v>
      </c>
      <c r="B8" s="77">
        <v>3</v>
      </c>
      <c r="C8" s="78">
        <v>2</v>
      </c>
      <c r="D8" s="78">
        <v>2</v>
      </c>
      <c r="E8" s="78">
        <v>0</v>
      </c>
      <c r="F8" s="78">
        <v>2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</v>
      </c>
      <c r="N8" s="78">
        <v>1</v>
      </c>
      <c r="O8" s="78">
        <v>1</v>
      </c>
      <c r="P8" s="78">
        <v>1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117</v>
      </c>
      <c r="B9" s="77">
        <v>2</v>
      </c>
      <c r="C9" s="78">
        <v>3</v>
      </c>
      <c r="D9" s="78">
        <v>2</v>
      </c>
      <c r="E9" s="78">
        <v>2</v>
      </c>
      <c r="F9" s="78">
        <v>1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1</v>
      </c>
      <c r="O9" s="78">
        <v>3</v>
      </c>
      <c r="P9" s="78">
        <v>1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118</v>
      </c>
      <c r="B10" s="77">
        <v>2</v>
      </c>
      <c r="C10" s="78">
        <v>3</v>
      </c>
      <c r="D10" s="78">
        <v>3</v>
      </c>
      <c r="E10" s="78">
        <v>2</v>
      </c>
      <c r="F10" s="78">
        <v>1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3</v>
      </c>
      <c r="O10" s="78">
        <v>1</v>
      </c>
      <c r="P10" s="78">
        <v>0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119</v>
      </c>
      <c r="B11" s="8">
        <f t="shared" ref="B11:P11" si="0">AVERAGE(B6:B10)</f>
        <v>2.6</v>
      </c>
      <c r="C11" s="8">
        <f t="shared" si="0"/>
        <v>2.6</v>
      </c>
      <c r="D11" s="8">
        <f t="shared" si="0"/>
        <v>1.6</v>
      </c>
      <c r="E11" s="8">
        <f t="shared" si="0"/>
        <v>1.8</v>
      </c>
      <c r="F11" s="8">
        <f t="shared" si="0"/>
        <v>1.6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0.4</v>
      </c>
      <c r="N11" s="8">
        <f t="shared" si="0"/>
        <v>1.6</v>
      </c>
      <c r="O11" s="9">
        <f t="shared" si="0"/>
        <v>1.6</v>
      </c>
      <c r="P11" s="8">
        <f t="shared" si="0"/>
        <v>1.2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120</v>
      </c>
      <c r="B12" s="10">
        <f t="shared" ref="B12:P12" si="1">ROUND(B11,0)</f>
        <v>3</v>
      </c>
      <c r="C12" s="10">
        <f t="shared" si="1"/>
        <v>3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1">
        <f t="shared" si="1"/>
        <v>2</v>
      </c>
      <c r="O12" s="11">
        <f t="shared" si="1"/>
        <v>2</v>
      </c>
      <c r="P12" s="12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5" t="s">
        <v>17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5"/>
      <c r="O13" s="93"/>
      <c r="P13" s="94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D11" sqref="D11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2" t="s">
        <v>74</v>
      </c>
      <c r="B1" s="93"/>
      <c r="C1" s="93"/>
      <c r="D1" s="93"/>
      <c r="E1" s="93"/>
      <c r="F1" s="93"/>
      <c r="G1" s="93"/>
      <c r="H1" s="94"/>
    </row>
    <row r="2" spans="1:26" ht="19.5" customHeight="1">
      <c r="A2" s="92" t="s">
        <v>18</v>
      </c>
      <c r="B2" s="93"/>
      <c r="C2" s="93"/>
      <c r="D2" s="93"/>
      <c r="E2" s="93"/>
      <c r="F2" s="93"/>
      <c r="G2" s="93"/>
      <c r="H2" s="94"/>
    </row>
    <row r="3" spans="1:26" ht="19.5" customHeight="1">
      <c r="A3" s="92" t="s">
        <v>75</v>
      </c>
      <c r="B3" s="93"/>
      <c r="C3" s="93"/>
      <c r="D3" s="93"/>
      <c r="E3" s="93"/>
      <c r="F3" s="93"/>
      <c r="G3" s="93"/>
      <c r="H3" s="94"/>
    </row>
    <row r="4" spans="1:26" ht="19.5" customHeight="1">
      <c r="A4" s="92" t="s">
        <v>108</v>
      </c>
      <c r="B4" s="93"/>
      <c r="C4" s="93"/>
      <c r="D4" s="93"/>
      <c r="E4" s="93"/>
      <c r="F4" s="93"/>
      <c r="G4" s="93"/>
      <c r="H4" s="9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107" t="s">
        <v>19</v>
      </c>
      <c r="B5" s="107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109" t="s">
        <v>25</v>
      </c>
      <c r="H5" s="94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108"/>
      <c r="B6" s="108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>
      <c r="A7" s="96" t="s">
        <v>29</v>
      </c>
      <c r="B7" s="97"/>
      <c r="C7" s="98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>
      <c r="A8" s="20">
        <v>1</v>
      </c>
      <c r="B8" s="80" t="s">
        <v>76</v>
      </c>
      <c r="C8" s="82" t="s">
        <v>77</v>
      </c>
      <c r="D8" s="85">
        <v>20</v>
      </c>
      <c r="E8" s="85">
        <v>26</v>
      </c>
      <c r="F8" s="86">
        <f>D8+E8</f>
        <v>46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>
      <c r="A9" s="20">
        <v>2</v>
      </c>
      <c r="B9" s="80" t="s">
        <v>78</v>
      </c>
      <c r="C9" s="80" t="s">
        <v>79</v>
      </c>
      <c r="D9" s="85">
        <v>33</v>
      </c>
      <c r="E9" s="85">
        <v>29</v>
      </c>
      <c r="F9" s="86">
        <f t="shared" ref="F9:F20" si="2">D9+E9</f>
        <v>62</v>
      </c>
      <c r="G9" s="21">
        <f t="shared" si="0"/>
        <v>0</v>
      </c>
      <c r="H9" s="22">
        <f t="shared" si="1"/>
        <v>1</v>
      </c>
      <c r="I9" s="23"/>
    </row>
    <row r="10" spans="1:26" ht="16.5" customHeight="1">
      <c r="A10" s="20">
        <v>3</v>
      </c>
      <c r="B10" s="70" t="s">
        <v>80</v>
      </c>
      <c r="C10" s="71" t="s">
        <v>81</v>
      </c>
      <c r="D10" s="85">
        <v>25</v>
      </c>
      <c r="E10" s="85">
        <v>27</v>
      </c>
      <c r="F10" s="86">
        <f t="shared" si="2"/>
        <v>52</v>
      </c>
      <c r="G10" s="21">
        <f t="shared" si="0"/>
        <v>0</v>
      </c>
      <c r="H10" s="22">
        <f t="shared" si="1"/>
        <v>1</v>
      </c>
      <c r="I10" s="23"/>
    </row>
    <row r="11" spans="1:26" ht="16.5" customHeight="1">
      <c r="A11" s="20">
        <v>4</v>
      </c>
      <c r="B11" s="70" t="s">
        <v>82</v>
      </c>
      <c r="C11" s="72" t="s">
        <v>83</v>
      </c>
      <c r="D11" s="85">
        <v>22</v>
      </c>
      <c r="E11" s="85">
        <v>27</v>
      </c>
      <c r="F11" s="86">
        <f t="shared" si="2"/>
        <v>49</v>
      </c>
      <c r="G11" s="21">
        <f t="shared" si="0"/>
        <v>0</v>
      </c>
      <c r="H11" s="22">
        <f t="shared" si="1"/>
        <v>1</v>
      </c>
      <c r="I11" s="23"/>
    </row>
    <row r="12" spans="1:26" ht="16.5" customHeight="1">
      <c r="A12" s="20">
        <v>5</v>
      </c>
      <c r="B12" s="70" t="s">
        <v>84</v>
      </c>
      <c r="C12" s="71" t="s">
        <v>85</v>
      </c>
      <c r="D12" s="85">
        <v>19</v>
      </c>
      <c r="E12" s="85">
        <v>20</v>
      </c>
      <c r="F12" s="86">
        <f t="shared" si="2"/>
        <v>39</v>
      </c>
      <c r="G12" s="21">
        <f t="shared" si="0"/>
        <v>0</v>
      </c>
      <c r="H12" s="22">
        <f t="shared" si="1"/>
        <v>0</v>
      </c>
      <c r="I12" s="23"/>
    </row>
    <row r="13" spans="1:26" ht="16.5" customHeight="1">
      <c r="A13" s="20">
        <v>6</v>
      </c>
      <c r="B13" s="70" t="s">
        <v>86</v>
      </c>
      <c r="C13" s="71" t="s">
        <v>87</v>
      </c>
      <c r="D13" s="85">
        <v>35</v>
      </c>
      <c r="E13" s="85">
        <v>27</v>
      </c>
      <c r="F13" s="86">
        <f t="shared" si="2"/>
        <v>62</v>
      </c>
      <c r="G13" s="21">
        <f t="shared" si="0"/>
        <v>0</v>
      </c>
      <c r="H13" s="22">
        <v>0</v>
      </c>
      <c r="I13" s="23"/>
    </row>
    <row r="14" spans="1:26" ht="16.5" customHeight="1">
      <c r="A14" s="20">
        <v>7</v>
      </c>
      <c r="B14" s="70" t="s">
        <v>88</v>
      </c>
      <c r="C14" s="71" t="s">
        <v>89</v>
      </c>
      <c r="D14" s="85">
        <v>13</v>
      </c>
      <c r="E14" s="85">
        <v>22</v>
      </c>
      <c r="F14" s="86">
        <f t="shared" si="2"/>
        <v>35</v>
      </c>
      <c r="G14" s="21">
        <f t="shared" si="0"/>
        <v>0</v>
      </c>
      <c r="H14" s="22">
        <v>0</v>
      </c>
      <c r="I14" s="23"/>
    </row>
    <row r="15" spans="1:26" ht="16.5" customHeight="1">
      <c r="A15" s="20">
        <v>8</v>
      </c>
      <c r="B15" s="70" t="s">
        <v>90</v>
      </c>
      <c r="C15" s="72" t="s">
        <v>91</v>
      </c>
      <c r="D15" s="85">
        <v>22</v>
      </c>
      <c r="E15" s="85">
        <v>20</v>
      </c>
      <c r="F15" s="86">
        <f t="shared" si="2"/>
        <v>42</v>
      </c>
      <c r="G15" s="21">
        <f t="shared" si="0"/>
        <v>0</v>
      </c>
      <c r="H15" s="22">
        <f t="shared" ref="H15:H20" si="3">IF((E15/$E$6)&gt;=$E$7,1,0)</f>
        <v>0</v>
      </c>
      <c r="I15" s="23"/>
    </row>
    <row r="16" spans="1:26" ht="16.5" customHeight="1">
      <c r="A16" s="20">
        <v>9</v>
      </c>
      <c r="B16" s="70" t="s">
        <v>92</v>
      </c>
      <c r="C16" s="71" t="s">
        <v>93</v>
      </c>
      <c r="D16" s="85">
        <v>43</v>
      </c>
      <c r="E16" s="85">
        <v>28</v>
      </c>
      <c r="F16" s="86">
        <f t="shared" si="2"/>
        <v>71</v>
      </c>
      <c r="G16" s="21">
        <f t="shared" si="0"/>
        <v>1</v>
      </c>
      <c r="H16" s="22">
        <f t="shared" si="3"/>
        <v>1</v>
      </c>
      <c r="I16" s="23"/>
    </row>
    <row r="17" spans="1:9" ht="16.5" customHeight="1">
      <c r="A17" s="20">
        <v>10</v>
      </c>
      <c r="B17" s="70" t="s">
        <v>94</v>
      </c>
      <c r="C17" s="71" t="s">
        <v>95</v>
      </c>
      <c r="D17" s="85">
        <v>32</v>
      </c>
      <c r="E17" s="85">
        <v>28</v>
      </c>
      <c r="F17" s="86">
        <f t="shared" si="2"/>
        <v>60</v>
      </c>
      <c r="G17" s="21">
        <f t="shared" si="0"/>
        <v>0</v>
      </c>
      <c r="H17" s="22">
        <f t="shared" si="3"/>
        <v>1</v>
      </c>
      <c r="I17" s="23"/>
    </row>
    <row r="18" spans="1:9" ht="16.5" customHeight="1">
      <c r="A18" s="20">
        <v>11</v>
      </c>
      <c r="B18" s="70" t="s">
        <v>96</v>
      </c>
      <c r="C18" s="71" t="s">
        <v>97</v>
      </c>
      <c r="D18" s="85">
        <v>36</v>
      </c>
      <c r="E18" s="85">
        <v>28</v>
      </c>
      <c r="F18" s="86">
        <f t="shared" si="2"/>
        <v>64</v>
      </c>
      <c r="G18" s="21">
        <f t="shared" si="0"/>
        <v>0</v>
      </c>
      <c r="H18" s="22">
        <f t="shared" si="3"/>
        <v>1</v>
      </c>
      <c r="I18" s="23"/>
    </row>
    <row r="19" spans="1:9" ht="16.5" customHeight="1">
      <c r="A19" s="20">
        <v>12</v>
      </c>
      <c r="B19" s="70" t="s">
        <v>98</v>
      </c>
      <c r="C19" s="71" t="s">
        <v>99</v>
      </c>
      <c r="D19" s="85">
        <v>25</v>
      </c>
      <c r="E19" s="85">
        <v>25</v>
      </c>
      <c r="F19" s="86">
        <f t="shared" si="2"/>
        <v>50</v>
      </c>
      <c r="G19" s="21">
        <f t="shared" si="0"/>
        <v>0</v>
      </c>
      <c r="H19" s="22">
        <f t="shared" si="3"/>
        <v>1</v>
      </c>
      <c r="I19" s="23"/>
    </row>
    <row r="20" spans="1:9" ht="16.5" customHeight="1">
      <c r="A20" s="20">
        <v>13</v>
      </c>
      <c r="B20" s="70" t="s">
        <v>100</v>
      </c>
      <c r="C20" s="71" t="s">
        <v>101</v>
      </c>
      <c r="D20" s="85">
        <v>59</v>
      </c>
      <c r="E20" s="85">
        <v>30</v>
      </c>
      <c r="F20" s="86">
        <f t="shared" si="2"/>
        <v>89</v>
      </c>
      <c r="G20" s="21">
        <f t="shared" si="0"/>
        <v>1</v>
      </c>
      <c r="H20" s="22">
        <f t="shared" si="3"/>
        <v>1</v>
      </c>
      <c r="I20" s="23"/>
    </row>
    <row r="21" spans="1:9" ht="19.5" customHeight="1">
      <c r="A21" s="24"/>
      <c r="B21" s="25"/>
      <c r="C21" s="26"/>
      <c r="D21" s="27">
        <v>18</v>
      </c>
      <c r="E21" s="27">
        <v>18</v>
      </c>
      <c r="F21" s="24"/>
      <c r="G21" s="28">
        <f>COUNTIF(G8:G20,1)</f>
        <v>2</v>
      </c>
      <c r="H21" s="28">
        <f>COUNTIF(H8:H20,1)</f>
        <v>9</v>
      </c>
      <c r="I21" s="29"/>
    </row>
    <row r="22" spans="1:9" ht="42" customHeight="1">
      <c r="A22" s="99" t="s">
        <v>30</v>
      </c>
      <c r="B22" s="93"/>
      <c r="C22" s="94"/>
      <c r="D22" s="30" t="s">
        <v>31</v>
      </c>
      <c r="E22" s="30" t="s">
        <v>32</v>
      </c>
      <c r="F22" s="100" t="s">
        <v>33</v>
      </c>
      <c r="G22" s="93"/>
      <c r="H22" s="94"/>
    </row>
    <row r="23" spans="1:9" ht="19.5" customHeight="1">
      <c r="A23" s="99" t="s">
        <v>34</v>
      </c>
      <c r="B23" s="93"/>
      <c r="C23" s="94"/>
      <c r="D23" s="22">
        <f>ROUND((G21/D21*100),0)</f>
        <v>11</v>
      </c>
      <c r="E23" s="30">
        <f t="shared" ref="E23:E24" si="4">IF(D23&gt;100,"ERROR",IF(D23&gt;=61,3,IF(D23&gt;=46,2,IF(D23&gt;=16,1,IF(D23&gt;15,0,0)))))</f>
        <v>0</v>
      </c>
      <c r="F23" s="101"/>
      <c r="G23" s="102"/>
      <c r="H23" s="103"/>
    </row>
    <row r="24" spans="1:9" ht="19.5" customHeight="1">
      <c r="A24" s="99" t="s">
        <v>35</v>
      </c>
      <c r="B24" s="93"/>
      <c r="C24" s="94"/>
      <c r="D24" s="22">
        <f>ROUND((H21/E21*100),0)</f>
        <v>50</v>
      </c>
      <c r="E24" s="22">
        <f t="shared" si="4"/>
        <v>2</v>
      </c>
      <c r="F24" s="104"/>
      <c r="G24" s="105"/>
      <c r="H24" s="106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22:C22"/>
    <mergeCell ref="F22:H22"/>
    <mergeCell ref="A23:C23"/>
    <mergeCell ref="F23:H24"/>
    <mergeCell ref="A24:C24"/>
  </mergeCells>
  <conditionalFormatting sqref="G8:H20">
    <cfRule type="cellIs" dxfId="7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G19" sqref="G19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4"/>
    </row>
    <row r="2" spans="1:9" ht="19.5" customHeight="1">
      <c r="A2" s="110" t="s">
        <v>105</v>
      </c>
      <c r="B2" s="93"/>
      <c r="C2" s="93"/>
      <c r="D2" s="93"/>
      <c r="E2" s="93"/>
      <c r="F2" s="93"/>
      <c r="G2" s="93"/>
      <c r="H2" s="93"/>
      <c r="I2" s="94"/>
    </row>
    <row r="3" spans="1:9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4"/>
    </row>
    <row r="4" spans="1:9" ht="19.5" customHeight="1">
      <c r="A4" s="110" t="s">
        <v>109</v>
      </c>
      <c r="B4" s="93"/>
      <c r="C4" s="93"/>
      <c r="D4" s="93"/>
      <c r="E4" s="93"/>
      <c r="F4" s="93"/>
      <c r="G4" s="93"/>
      <c r="H4" s="93"/>
      <c r="I4" s="94"/>
    </row>
    <row r="5" spans="1:9" ht="78.75">
      <c r="A5" s="33" t="s">
        <v>104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121</v>
      </c>
      <c r="B6" s="34" t="s">
        <v>102</v>
      </c>
      <c r="C6" s="34"/>
      <c r="D6" s="34"/>
      <c r="E6" s="34"/>
      <c r="F6" s="34">
        <f>'Sessional + End Term Assessment'!D24</f>
        <v>50</v>
      </c>
      <c r="G6" s="34">
        <f>'Sessional + End Term Assessment'!E24</f>
        <v>2</v>
      </c>
      <c r="H6" s="34">
        <f>G6*'Sessional + End Term Assessment'!E6/'Sessional + End Term Assessment'!F6</f>
        <v>0.6</v>
      </c>
      <c r="I6" s="34">
        <f>E6+H6</f>
        <v>0.6</v>
      </c>
    </row>
    <row r="7" spans="1:9" ht="30.75" customHeight="1">
      <c r="A7" s="111" t="s">
        <v>43</v>
      </c>
      <c r="B7" s="102"/>
      <c r="C7" s="102"/>
      <c r="D7" s="102"/>
      <c r="E7" s="102"/>
      <c r="F7" s="103"/>
      <c r="G7" s="115" t="s">
        <v>33</v>
      </c>
      <c r="H7" s="93"/>
      <c r="I7" s="94"/>
    </row>
    <row r="8" spans="1:9" ht="14.25">
      <c r="A8" s="112"/>
      <c r="B8" s="113"/>
      <c r="C8" s="113"/>
      <c r="D8" s="113"/>
      <c r="E8" s="113"/>
      <c r="F8" s="114"/>
      <c r="G8" s="111"/>
      <c r="H8" s="102"/>
      <c r="I8" s="103"/>
    </row>
    <row r="9" spans="1:9" ht="14.25">
      <c r="A9" s="104"/>
      <c r="B9" s="105"/>
      <c r="C9" s="105"/>
      <c r="D9" s="105"/>
      <c r="E9" s="105"/>
      <c r="F9" s="106"/>
      <c r="G9" s="104"/>
      <c r="H9" s="105"/>
      <c r="I9" s="10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6" sqref="K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6" ht="19.5" customHeight="1">
      <c r="A2" s="110" t="s">
        <v>44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6" ht="19.5" customHeight="1">
      <c r="A4" s="110" t="s">
        <v>110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121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6" t="s">
        <v>33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N7" s="116"/>
      <c r="O7" s="93"/>
      <c r="P7" s="9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889"/>
  <sheetViews>
    <sheetView topLeftCell="N1" zoomScale="82" zoomScaleNormal="82" workbookViewId="0">
      <selection activeCell="U5" sqref="U5:AC20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6" width="8" customWidth="1"/>
  </cols>
  <sheetData>
    <row r="1" spans="1:3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19.5" customHeight="1">
      <c r="A2" s="110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6" ht="31.5" customHeight="1">
      <c r="A4" s="118" t="s">
        <v>19</v>
      </c>
      <c r="B4" s="117" t="s">
        <v>47</v>
      </c>
      <c r="C4" s="35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31.5" customHeight="1">
      <c r="A5" s="119"/>
      <c r="B5" s="119"/>
      <c r="C5" s="35" t="s">
        <v>48</v>
      </c>
      <c r="D5" s="35" t="s">
        <v>49</v>
      </c>
      <c r="E5" s="117" t="s">
        <v>50</v>
      </c>
      <c r="F5" s="117" t="s">
        <v>51</v>
      </c>
      <c r="G5" s="117" t="s">
        <v>52</v>
      </c>
      <c r="H5" s="35" t="s">
        <v>53</v>
      </c>
      <c r="I5" s="117" t="s">
        <v>50</v>
      </c>
      <c r="J5" s="117" t="s">
        <v>51</v>
      </c>
      <c r="K5" s="117" t="s">
        <v>52</v>
      </c>
      <c r="L5" s="35" t="s">
        <v>54</v>
      </c>
      <c r="M5" s="117" t="s">
        <v>50</v>
      </c>
      <c r="N5" s="117" t="s">
        <v>51</v>
      </c>
      <c r="O5" s="117" t="s">
        <v>52</v>
      </c>
      <c r="P5" s="35"/>
      <c r="Q5" s="35"/>
      <c r="R5" s="10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31.5" customHeight="1" thickBot="1">
      <c r="A6" s="108"/>
      <c r="B6" s="108"/>
      <c r="C6" s="35" t="s">
        <v>26</v>
      </c>
      <c r="D6" s="35">
        <v>28</v>
      </c>
      <c r="E6" s="108"/>
      <c r="F6" s="108"/>
      <c r="G6" s="108"/>
      <c r="H6" s="35">
        <v>28</v>
      </c>
      <c r="I6" s="108"/>
      <c r="J6" s="108"/>
      <c r="K6" s="108"/>
      <c r="L6" s="35">
        <v>14</v>
      </c>
      <c r="M6" s="108"/>
      <c r="N6" s="108"/>
      <c r="O6" s="108"/>
      <c r="P6" s="35"/>
      <c r="Q6" s="41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9.5" customHeight="1" thickBot="1">
      <c r="A7" s="20">
        <v>1</v>
      </c>
      <c r="B7" s="79" t="s">
        <v>76</v>
      </c>
      <c r="C7" s="81" t="s">
        <v>77</v>
      </c>
      <c r="D7" s="50">
        <v>23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0</v>
      </c>
      <c r="H7" s="50">
        <v>24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0</v>
      </c>
      <c r="L7" s="50">
        <v>11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0</v>
      </c>
      <c r="P7" s="42"/>
      <c r="Q7" s="42"/>
      <c r="R7" s="50">
        <v>58</v>
      </c>
      <c r="S7" s="40"/>
      <c r="T7" s="40"/>
      <c r="U7" s="87"/>
      <c r="V7" s="40"/>
      <c r="W7" s="83"/>
      <c r="X7" s="83"/>
      <c r="Y7" s="83"/>
      <c r="Z7" s="83"/>
      <c r="AA7" s="40"/>
      <c r="AB7" s="83"/>
      <c r="AC7" s="40"/>
      <c r="AD7" s="40"/>
      <c r="AE7" s="40"/>
      <c r="AF7" s="40"/>
      <c r="AG7" s="40"/>
      <c r="AH7" s="40"/>
      <c r="AI7" s="40"/>
      <c r="AJ7" s="40"/>
    </row>
    <row r="8" spans="1:36" ht="19.5" customHeight="1" thickBot="1">
      <c r="A8" s="20">
        <v>2</v>
      </c>
      <c r="B8" s="79" t="s">
        <v>78</v>
      </c>
      <c r="C8" s="79" t="s">
        <v>79</v>
      </c>
      <c r="D8" s="50">
        <v>27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28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13</v>
      </c>
      <c r="M8" s="42">
        <f t="shared" si="6"/>
        <v>1</v>
      </c>
      <c r="N8" s="42">
        <f t="shared" si="7"/>
        <v>1</v>
      </c>
      <c r="O8" s="42">
        <f t="shared" si="8"/>
        <v>1</v>
      </c>
      <c r="P8" s="42"/>
      <c r="Q8" s="42"/>
      <c r="R8" s="50">
        <v>68</v>
      </c>
      <c r="S8" s="40"/>
      <c r="T8" s="40"/>
      <c r="U8" s="88"/>
      <c r="V8" s="40"/>
      <c r="W8" s="83"/>
      <c r="X8" s="83"/>
      <c r="Y8" s="83"/>
      <c r="Z8" s="83"/>
      <c r="AA8" s="40"/>
      <c r="AB8" s="83"/>
      <c r="AC8" s="40"/>
      <c r="AD8" s="40"/>
      <c r="AE8" s="40"/>
      <c r="AF8" s="40"/>
      <c r="AG8" s="40"/>
      <c r="AH8" s="40"/>
      <c r="AI8" s="40"/>
      <c r="AJ8" s="40"/>
    </row>
    <row r="9" spans="1:36" ht="19.5" customHeight="1" thickBot="1">
      <c r="A9" s="20">
        <v>3</v>
      </c>
      <c r="B9" s="70" t="s">
        <v>80</v>
      </c>
      <c r="C9" s="71" t="s">
        <v>81</v>
      </c>
      <c r="D9" s="50">
        <v>25</v>
      </c>
      <c r="E9" s="42">
        <f t="shared" si="0"/>
        <v>1</v>
      </c>
      <c r="F9" s="42">
        <f t="shared" si="1"/>
        <v>1</v>
      </c>
      <c r="G9" s="42">
        <f t="shared" si="2"/>
        <v>0</v>
      </c>
      <c r="H9" s="50">
        <v>26</v>
      </c>
      <c r="I9" s="42">
        <f t="shared" si="3"/>
        <v>1</v>
      </c>
      <c r="J9" s="42">
        <f t="shared" si="4"/>
        <v>1</v>
      </c>
      <c r="K9" s="42">
        <f t="shared" si="5"/>
        <v>1</v>
      </c>
      <c r="L9" s="50">
        <v>12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63</v>
      </c>
      <c r="S9" s="40"/>
      <c r="T9" s="40"/>
      <c r="U9" s="88"/>
      <c r="V9" s="40"/>
      <c r="W9" s="83"/>
      <c r="X9" s="83"/>
      <c r="Y9" s="83"/>
      <c r="Z9" s="83"/>
      <c r="AA9" s="40"/>
      <c r="AB9" s="83"/>
      <c r="AC9" s="40"/>
      <c r="AD9" s="40"/>
      <c r="AE9" s="40"/>
      <c r="AF9" s="40"/>
      <c r="AG9" s="40"/>
      <c r="AH9" s="40"/>
      <c r="AI9" s="40"/>
      <c r="AJ9" s="40"/>
    </row>
    <row r="10" spans="1:36" ht="19.5" customHeight="1" thickBot="1">
      <c r="A10" s="20">
        <v>4</v>
      </c>
      <c r="B10" s="70" t="s">
        <v>82</v>
      </c>
      <c r="C10" s="72" t="s">
        <v>83</v>
      </c>
      <c r="D10" s="50">
        <v>25</v>
      </c>
      <c r="E10" s="42">
        <f t="shared" si="0"/>
        <v>1</v>
      </c>
      <c r="F10" s="42">
        <f t="shared" si="1"/>
        <v>1</v>
      </c>
      <c r="G10" s="42">
        <f t="shared" si="2"/>
        <v>0</v>
      </c>
      <c r="H10" s="50">
        <v>26</v>
      </c>
      <c r="I10" s="42">
        <f t="shared" si="3"/>
        <v>1</v>
      </c>
      <c r="J10" s="42">
        <f t="shared" si="4"/>
        <v>1</v>
      </c>
      <c r="K10" s="42">
        <f t="shared" si="5"/>
        <v>1</v>
      </c>
      <c r="L10" s="50">
        <v>12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63</v>
      </c>
      <c r="S10" s="40"/>
      <c r="T10" s="40"/>
      <c r="U10" s="88"/>
      <c r="V10" s="40"/>
      <c r="W10" s="83"/>
      <c r="X10" s="83"/>
      <c r="Y10" s="83"/>
      <c r="Z10" s="83"/>
      <c r="AA10" s="40"/>
      <c r="AB10" s="83"/>
      <c r="AC10" s="40"/>
      <c r="AD10" s="40"/>
      <c r="AE10" s="40"/>
      <c r="AF10" s="40"/>
      <c r="AG10" s="40"/>
      <c r="AH10" s="40"/>
      <c r="AI10" s="40"/>
      <c r="AJ10" s="40"/>
    </row>
    <row r="11" spans="1:36" ht="19.5" customHeight="1" thickBot="1">
      <c r="A11" s="20">
        <v>5</v>
      </c>
      <c r="B11" s="70" t="s">
        <v>84</v>
      </c>
      <c r="C11" s="71" t="s">
        <v>85</v>
      </c>
      <c r="D11" s="50">
        <v>25</v>
      </c>
      <c r="E11" s="42">
        <f t="shared" si="0"/>
        <v>1</v>
      </c>
      <c r="F11" s="42">
        <f t="shared" si="1"/>
        <v>1</v>
      </c>
      <c r="G11" s="42">
        <f t="shared" si="2"/>
        <v>0</v>
      </c>
      <c r="H11" s="50">
        <v>26</v>
      </c>
      <c r="I11" s="42">
        <f t="shared" si="3"/>
        <v>1</v>
      </c>
      <c r="J11" s="42">
        <f t="shared" si="4"/>
        <v>1</v>
      </c>
      <c r="K11" s="42">
        <f t="shared" si="5"/>
        <v>1</v>
      </c>
      <c r="L11" s="50">
        <v>12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63</v>
      </c>
      <c r="S11" s="40"/>
      <c r="T11" s="40"/>
      <c r="U11" s="88"/>
      <c r="V11" s="40"/>
      <c r="W11" s="83"/>
      <c r="X11" s="83"/>
      <c r="Y11" s="83"/>
      <c r="Z11" s="83"/>
      <c r="AA11" s="40"/>
      <c r="AB11" s="83"/>
      <c r="AC11" s="40"/>
      <c r="AD11" s="40"/>
      <c r="AE11" s="40"/>
      <c r="AF11" s="40"/>
      <c r="AG11" s="40"/>
      <c r="AH11" s="40"/>
      <c r="AI11" s="40"/>
      <c r="AJ11" s="40"/>
    </row>
    <row r="12" spans="1:36" ht="19.5" customHeight="1" thickBot="1">
      <c r="A12" s="20">
        <v>6</v>
      </c>
      <c r="B12" s="70" t="s">
        <v>86</v>
      </c>
      <c r="C12" s="71" t="s">
        <v>87</v>
      </c>
      <c r="D12" s="50">
        <v>26</v>
      </c>
      <c r="E12" s="42">
        <f t="shared" si="0"/>
        <v>1</v>
      </c>
      <c r="F12" s="42">
        <f t="shared" si="1"/>
        <v>1</v>
      </c>
      <c r="G12" s="42">
        <f t="shared" si="2"/>
        <v>1</v>
      </c>
      <c r="H12" s="50">
        <v>27</v>
      </c>
      <c r="I12" s="42">
        <f t="shared" si="3"/>
        <v>1</v>
      </c>
      <c r="J12" s="42">
        <f t="shared" si="4"/>
        <v>1</v>
      </c>
      <c r="K12" s="42">
        <f t="shared" si="5"/>
        <v>1</v>
      </c>
      <c r="L12" s="50">
        <v>12</v>
      </c>
      <c r="M12" s="42">
        <f t="shared" si="6"/>
        <v>1</v>
      </c>
      <c r="N12" s="42">
        <f t="shared" si="7"/>
        <v>1</v>
      </c>
      <c r="O12" s="42">
        <f t="shared" si="8"/>
        <v>0</v>
      </c>
      <c r="P12" s="42"/>
      <c r="Q12" s="42"/>
      <c r="R12" s="50">
        <v>65</v>
      </c>
      <c r="S12" s="40"/>
      <c r="T12" s="40"/>
      <c r="U12" s="88"/>
      <c r="V12" s="40"/>
      <c r="W12" s="83"/>
      <c r="X12" s="83"/>
      <c r="Y12" s="83"/>
      <c r="Z12" s="83"/>
      <c r="AA12" s="40"/>
      <c r="AB12" s="83"/>
      <c r="AC12" s="40"/>
      <c r="AD12" s="40"/>
      <c r="AE12" s="40"/>
      <c r="AF12" s="40"/>
      <c r="AG12" s="40"/>
      <c r="AH12" s="40"/>
      <c r="AI12" s="40"/>
      <c r="AJ12" s="40"/>
    </row>
    <row r="13" spans="1:36" ht="19.5" customHeight="1" thickBot="1">
      <c r="A13" s="20">
        <v>7</v>
      </c>
      <c r="B13" s="70" t="s">
        <v>88</v>
      </c>
      <c r="C13" s="71" t="s">
        <v>89</v>
      </c>
      <c r="D13" s="50">
        <v>16.8</v>
      </c>
      <c r="E13" s="42">
        <f t="shared" si="0"/>
        <v>0</v>
      </c>
      <c r="F13" s="42">
        <f t="shared" si="1"/>
        <v>0</v>
      </c>
      <c r="G13" s="42">
        <f t="shared" si="2"/>
        <v>0</v>
      </c>
      <c r="H13" s="50">
        <v>17.8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50">
        <v>7.3999999999999986</v>
      </c>
      <c r="M13" s="42">
        <f t="shared" si="6"/>
        <v>0</v>
      </c>
      <c r="N13" s="42">
        <f t="shared" si="7"/>
        <v>0</v>
      </c>
      <c r="O13" s="42">
        <f t="shared" si="8"/>
        <v>0</v>
      </c>
      <c r="P13" s="42"/>
      <c r="Q13" s="42"/>
      <c r="R13" s="50">
        <v>42</v>
      </c>
      <c r="S13" s="40"/>
      <c r="T13" s="40"/>
      <c r="U13" s="88"/>
      <c r="V13" s="40"/>
      <c r="W13" s="83"/>
      <c r="X13" s="83"/>
      <c r="Y13" s="83"/>
      <c r="Z13" s="83"/>
      <c r="AA13" s="40"/>
      <c r="AB13" s="83"/>
      <c r="AC13" s="40"/>
      <c r="AD13" s="40"/>
      <c r="AE13" s="40"/>
      <c r="AF13" s="40"/>
      <c r="AG13" s="40"/>
      <c r="AH13" s="40"/>
      <c r="AI13" s="40"/>
      <c r="AJ13" s="40"/>
    </row>
    <row r="14" spans="1:36" ht="19.5" customHeight="1" thickBot="1">
      <c r="A14" s="20">
        <v>8</v>
      </c>
      <c r="B14" s="70" t="s">
        <v>90</v>
      </c>
      <c r="C14" s="72" t="s">
        <v>103</v>
      </c>
      <c r="D14" s="50">
        <v>11.200000000000001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50">
        <v>12.200000000000001</v>
      </c>
      <c r="I14" s="42">
        <f t="shared" si="3"/>
        <v>0</v>
      </c>
      <c r="J14" s="42">
        <f t="shared" si="4"/>
        <v>0</v>
      </c>
      <c r="K14" s="42">
        <f t="shared" si="5"/>
        <v>0</v>
      </c>
      <c r="L14" s="50">
        <v>4.5999999999999979</v>
      </c>
      <c r="M14" s="42">
        <f t="shared" si="6"/>
        <v>0</v>
      </c>
      <c r="N14" s="42">
        <f t="shared" si="7"/>
        <v>0</v>
      </c>
      <c r="O14" s="42">
        <f t="shared" si="8"/>
        <v>0</v>
      </c>
      <c r="P14" s="42"/>
      <c r="Q14" s="42"/>
      <c r="R14" s="50">
        <v>28</v>
      </c>
      <c r="S14" s="40"/>
      <c r="T14" s="40"/>
      <c r="U14" s="88"/>
      <c r="V14" s="40"/>
      <c r="W14" s="83"/>
      <c r="X14" s="83"/>
      <c r="Y14" s="83"/>
      <c r="Z14" s="83"/>
      <c r="AA14" s="40"/>
      <c r="AB14" s="83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 thickBot="1">
      <c r="A15" s="20">
        <v>9</v>
      </c>
      <c r="B15" s="70" t="s">
        <v>92</v>
      </c>
      <c r="C15" s="71" t="s">
        <v>93</v>
      </c>
      <c r="D15" s="50">
        <v>26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50">
        <v>27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12</v>
      </c>
      <c r="M15" s="42">
        <f t="shared" si="6"/>
        <v>1</v>
      </c>
      <c r="N15" s="42">
        <f t="shared" si="7"/>
        <v>1</v>
      </c>
      <c r="O15" s="42">
        <f t="shared" si="8"/>
        <v>0</v>
      </c>
      <c r="P15" s="42"/>
      <c r="Q15" s="42"/>
      <c r="R15" s="50">
        <v>65</v>
      </c>
      <c r="S15" s="40"/>
      <c r="T15" s="40"/>
      <c r="U15" s="88"/>
      <c r="V15" s="40"/>
      <c r="W15" s="83"/>
      <c r="X15" s="83"/>
      <c r="Y15" s="83"/>
      <c r="Z15" s="83"/>
      <c r="AA15" s="40"/>
      <c r="AB15" s="83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 thickBot="1">
      <c r="A16" s="20">
        <v>10</v>
      </c>
      <c r="B16" s="70" t="s">
        <v>94</v>
      </c>
      <c r="C16" s="71" t="s">
        <v>95</v>
      </c>
      <c r="D16" s="50">
        <v>26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50">
        <v>27</v>
      </c>
      <c r="I16" s="42">
        <f t="shared" si="3"/>
        <v>1</v>
      </c>
      <c r="J16" s="42">
        <f t="shared" si="4"/>
        <v>1</v>
      </c>
      <c r="K16" s="42">
        <f t="shared" si="5"/>
        <v>1</v>
      </c>
      <c r="L16" s="50">
        <v>12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65</v>
      </c>
      <c r="S16" s="40"/>
      <c r="T16" s="40"/>
      <c r="U16" s="88"/>
      <c r="V16" s="40"/>
      <c r="W16" s="83"/>
      <c r="X16" s="83"/>
      <c r="Y16" s="83"/>
      <c r="Z16" s="83"/>
      <c r="AA16" s="40"/>
      <c r="AB16" s="83"/>
      <c r="AC16" s="40"/>
      <c r="AD16" s="40"/>
      <c r="AE16" s="40"/>
      <c r="AF16" s="40"/>
      <c r="AG16" s="40"/>
      <c r="AH16" s="40"/>
      <c r="AI16" s="40"/>
      <c r="AJ16" s="40"/>
    </row>
    <row r="17" spans="1:36" ht="19.5" customHeight="1" thickBot="1">
      <c r="A17" s="20">
        <v>11</v>
      </c>
      <c r="B17" s="70" t="s">
        <v>96</v>
      </c>
      <c r="C17" s="71" t="s">
        <v>97</v>
      </c>
      <c r="D17" s="50">
        <v>26</v>
      </c>
      <c r="E17" s="42">
        <f t="shared" si="0"/>
        <v>1</v>
      </c>
      <c r="F17" s="42">
        <f t="shared" si="1"/>
        <v>1</v>
      </c>
      <c r="G17" s="42">
        <f t="shared" si="2"/>
        <v>1</v>
      </c>
      <c r="H17" s="50">
        <v>27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12</v>
      </c>
      <c r="M17" s="42">
        <f t="shared" si="6"/>
        <v>1</v>
      </c>
      <c r="N17" s="42">
        <f t="shared" si="7"/>
        <v>1</v>
      </c>
      <c r="O17" s="42">
        <f t="shared" si="8"/>
        <v>0</v>
      </c>
      <c r="P17" s="42"/>
      <c r="Q17" s="42"/>
      <c r="R17" s="50">
        <v>65</v>
      </c>
      <c r="S17" s="40"/>
      <c r="T17" s="40"/>
      <c r="U17" s="88"/>
      <c r="V17" s="40"/>
      <c r="W17" s="83"/>
      <c r="X17" s="83"/>
      <c r="Y17" s="83"/>
      <c r="Z17" s="83"/>
      <c r="AA17" s="40"/>
      <c r="AB17" s="83"/>
      <c r="AC17" s="40"/>
      <c r="AD17" s="40"/>
      <c r="AE17" s="40"/>
      <c r="AF17" s="40"/>
      <c r="AG17" s="40"/>
      <c r="AH17" s="40"/>
      <c r="AI17" s="40"/>
      <c r="AJ17" s="40"/>
    </row>
    <row r="18" spans="1:36" ht="19.5" customHeight="1" thickBot="1">
      <c r="A18" s="20">
        <v>12</v>
      </c>
      <c r="B18" s="70" t="s">
        <v>98</v>
      </c>
      <c r="C18" s="71" t="s">
        <v>99</v>
      </c>
      <c r="D18" s="50">
        <v>23</v>
      </c>
      <c r="E18" s="42">
        <f t="shared" si="0"/>
        <v>1</v>
      </c>
      <c r="F18" s="42">
        <f t="shared" si="1"/>
        <v>1</v>
      </c>
      <c r="G18" s="42">
        <f t="shared" si="2"/>
        <v>0</v>
      </c>
      <c r="H18" s="50">
        <v>24</v>
      </c>
      <c r="I18" s="42">
        <f t="shared" si="3"/>
        <v>1</v>
      </c>
      <c r="J18" s="42">
        <f t="shared" si="4"/>
        <v>1</v>
      </c>
      <c r="K18" s="42">
        <f t="shared" si="5"/>
        <v>0</v>
      </c>
      <c r="L18" s="50">
        <v>11</v>
      </c>
      <c r="M18" s="42">
        <f t="shared" si="6"/>
        <v>1</v>
      </c>
      <c r="N18" s="42">
        <f t="shared" si="7"/>
        <v>1</v>
      </c>
      <c r="O18" s="42">
        <f t="shared" si="8"/>
        <v>0</v>
      </c>
      <c r="P18" s="42"/>
      <c r="Q18" s="42"/>
      <c r="R18" s="50">
        <v>58</v>
      </c>
      <c r="S18" s="40"/>
      <c r="T18" s="40"/>
      <c r="U18" s="88"/>
      <c r="V18" s="40"/>
      <c r="W18" s="83"/>
      <c r="X18" s="83"/>
      <c r="Y18" s="83"/>
      <c r="Z18" s="83"/>
      <c r="AA18" s="40"/>
      <c r="AB18" s="83"/>
      <c r="AC18" s="40"/>
      <c r="AD18" s="40"/>
      <c r="AE18" s="40"/>
      <c r="AF18" s="40"/>
      <c r="AG18" s="40"/>
      <c r="AH18" s="40"/>
      <c r="AI18" s="40"/>
      <c r="AJ18" s="40"/>
    </row>
    <row r="19" spans="1:36" ht="19.5" customHeight="1" thickBot="1">
      <c r="A19" s="20">
        <v>13</v>
      </c>
      <c r="B19" s="70" t="s">
        <v>100</v>
      </c>
      <c r="C19" s="71" t="s">
        <v>101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40"/>
      <c r="T19" s="40"/>
      <c r="U19" s="88"/>
      <c r="V19" s="40"/>
      <c r="W19" s="83"/>
      <c r="X19" s="83"/>
      <c r="Y19" s="83"/>
      <c r="Z19" s="83"/>
      <c r="AA19" s="40"/>
      <c r="AB19" s="83"/>
      <c r="AC19" s="40"/>
      <c r="AD19" s="40"/>
      <c r="AE19" s="40"/>
      <c r="AF19" s="40"/>
      <c r="AG19" s="40"/>
      <c r="AH19" s="40"/>
      <c r="AI19" s="40"/>
      <c r="AJ19" s="40"/>
    </row>
    <row r="20" spans="1:36" ht="15.75" customHeight="1">
      <c r="A20" s="22"/>
      <c r="B20" s="22"/>
      <c r="C20" s="22"/>
      <c r="D20" s="42"/>
      <c r="E20" s="73">
        <f>COUNTIF(E7:E19,1)</f>
        <v>11</v>
      </c>
      <c r="F20" s="73">
        <f>COUNTIF(F7:F19,1)</f>
        <v>11</v>
      </c>
      <c r="G20" s="73">
        <f>COUNTIF(G7:G19,1)</f>
        <v>6</v>
      </c>
      <c r="H20" s="22"/>
      <c r="I20" s="73">
        <f>COUNTIF(I7:I19,1)</f>
        <v>11</v>
      </c>
      <c r="J20" s="73">
        <f>COUNTIF(J7:J19,1)</f>
        <v>11</v>
      </c>
      <c r="K20" s="73">
        <f>COUNTIF(K7:K19,1)</f>
        <v>9</v>
      </c>
      <c r="L20" s="22"/>
      <c r="M20" s="73">
        <f>COUNTIF(M7:M19,1)</f>
        <v>11</v>
      </c>
      <c r="N20" s="73">
        <f>COUNTIF(N7:N19,1)</f>
        <v>11</v>
      </c>
      <c r="O20" s="73">
        <f>COUNTIF(O7:O19,1)</f>
        <v>2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40"/>
      <c r="AA20" s="40"/>
      <c r="AB20" s="83"/>
      <c r="AC20" s="40"/>
      <c r="AD20" s="40"/>
      <c r="AE20" s="40"/>
      <c r="AF20" s="40"/>
      <c r="AG20" s="40"/>
      <c r="AH20" s="40"/>
      <c r="AI20" s="40"/>
      <c r="AJ20" s="40"/>
    </row>
    <row r="21" spans="1:36" ht="15.75" customHeight="1">
      <c r="A21" s="40"/>
      <c r="B21" s="40"/>
      <c r="C21" s="40"/>
      <c r="D21" s="40"/>
      <c r="E21" s="74">
        <f>IF(E20/18&gt;=0.7,1,0)</f>
        <v>0</v>
      </c>
      <c r="F21" s="74">
        <f>IF(F20/18&gt;=0.7,1,0)</f>
        <v>0</v>
      </c>
      <c r="G21" s="74">
        <f>IF(G20/18&gt;=0.7,1,0)</f>
        <v>0</v>
      </c>
      <c r="H21" s="40"/>
      <c r="I21" s="74">
        <f>IF(I20/18&gt;=0.7,1,0)</f>
        <v>0</v>
      </c>
      <c r="J21" s="74">
        <f>IF(J20/18&gt;=0.7,1,0)</f>
        <v>0</v>
      </c>
      <c r="K21" s="74">
        <f>IF(K20/18&gt;=0.7,1,0)</f>
        <v>0</v>
      </c>
      <c r="L21" s="40"/>
      <c r="M21" s="74">
        <f>IF(M20/18&gt;=0.7,1,0)</f>
        <v>0</v>
      </c>
      <c r="N21" s="74">
        <f>IF(N20/18&gt;=0.7,1,0)</f>
        <v>0</v>
      </c>
      <c r="O21" s="74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</row>
    <row r="22" spans="1:3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</row>
    <row r="25" spans="1:3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</row>
    <row r="28" spans="1:3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</row>
    <row r="31" spans="1:3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</row>
    <row r="32" spans="1:3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</row>
    <row r="33" spans="1:3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</row>
    <row r="40" spans="1:3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</row>
    <row r="41" spans="1:3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</row>
    <row r="42" spans="1:3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</row>
    <row r="43" spans="1:3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</row>
    <row r="44" spans="1:3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</row>
    <row r="45" spans="1:3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</row>
    <row r="46" spans="1:3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</row>
    <row r="47" spans="1:3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</row>
    <row r="48" spans="1:3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</row>
    <row r="51" spans="1:3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</row>
    <row r="52" spans="1:3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</row>
    <row r="53" spans="1:3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</row>
    <row r="54" spans="1:3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</row>
    <row r="55" spans="1:3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</row>
    <row r="56" spans="1:3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0" spans="1:3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</row>
    <row r="61" spans="1:3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</row>
    <row r="62" spans="1:3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</row>
    <row r="65" spans="1:3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</row>
    <row r="66" spans="1:3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</row>
    <row r="67" spans="1:3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</row>
    <row r="68" spans="1:3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</row>
    <row r="69" spans="1:3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</row>
    <row r="70" spans="1:3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</row>
    <row r="71" spans="1:3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</row>
    <row r="72" spans="1:3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</row>
    <row r="73" spans="1:3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</row>
    <row r="74" spans="1:3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</row>
    <row r="75" spans="1:3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</row>
    <row r="76" spans="1:3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</row>
    <row r="77" spans="1:3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</row>
    <row r="78" spans="1:3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</row>
    <row r="79" spans="1:3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</row>
    <row r="80" spans="1:3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</row>
    <row r="81" spans="1:3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</row>
    <row r="85" spans="1:3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</row>
    <row r="86" spans="1:3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</row>
    <row r="87" spans="1:3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</row>
    <row r="91" spans="1:3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</row>
    <row r="92" spans="1:3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</row>
    <row r="93" spans="1:3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</row>
    <row r="94" spans="1:3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</row>
    <row r="95" spans="1:3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</row>
    <row r="96" spans="1:3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</row>
    <row r="97" spans="1:3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</row>
    <row r="98" spans="1:3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</row>
    <row r="99" spans="1:3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</row>
    <row r="100" spans="1:3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</row>
    <row r="104" spans="1:3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</row>
    <row r="105" spans="1:3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</row>
    <row r="106" spans="1:3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</row>
    <row r="109" spans="1:3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</row>
    <row r="113" spans="1:3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</row>
    <row r="117" spans="1:3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</row>
    <row r="120" spans="1:3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</row>
    <row r="121" spans="1:3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</row>
    <row r="125" spans="1:3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</row>
    <row r="126" spans="1:3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</row>
    <row r="127" spans="1:3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</row>
    <row r="131" spans="1:3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</row>
    <row r="135" spans="1:3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</row>
    <row r="136" spans="1: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</row>
    <row r="139" spans="1:3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</row>
    <row r="140" spans="1:3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</row>
    <row r="141" spans="1:3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</row>
    <row r="142" spans="1:3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</row>
    <row r="143" spans="1:3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</row>
    <row r="144" spans="1:3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</row>
    <row r="147" spans="1:3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</row>
    <row r="151" spans="1:3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</row>
    <row r="152" spans="1:3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</row>
    <row r="155" spans="1:3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</row>
    <row r="157" spans="1:3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</row>
    <row r="159" spans="1:3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</row>
    <row r="160" spans="1:3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</row>
    <row r="161" spans="1:3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</row>
    <row r="162" spans="1:3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</row>
    <row r="163" spans="1:3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</row>
    <row r="165" spans="1:3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</row>
    <row r="166" spans="1:3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</row>
    <row r="167" spans="1:3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</row>
    <row r="169" spans="1:3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</row>
    <row r="171" spans="1:3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</row>
    <row r="172" spans="1:3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</row>
    <row r="173" spans="1:3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</row>
    <row r="174" spans="1:3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</row>
    <row r="175" spans="1:3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</row>
    <row r="176" spans="1:3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</row>
    <row r="177" spans="1:3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</row>
    <row r="178" spans="1:3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</row>
    <row r="179" spans="1:3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</row>
    <row r="182" spans="1:3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</row>
    <row r="184" spans="1:3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</row>
    <row r="187" spans="1:3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</row>
    <row r="188" spans="1:3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</row>
    <row r="189" spans="1:3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</row>
    <row r="190" spans="1:3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</row>
    <row r="191" spans="1:3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</row>
    <row r="192" spans="1:3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</row>
    <row r="193" spans="1:3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</row>
    <row r="194" spans="1:3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</row>
    <row r="195" spans="1:3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</row>
    <row r="196" spans="1:3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</row>
    <row r="197" spans="1:3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</row>
    <row r="201" spans="1:3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</row>
    <row r="202" spans="1:3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</row>
    <row r="203" spans="1:3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</row>
    <row r="204" spans="1:3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</row>
    <row r="205" spans="1:3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</row>
    <row r="207" spans="1:3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</row>
    <row r="208" spans="1:3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</row>
    <row r="209" spans="1:3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</row>
    <row r="210" spans="1:3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</row>
    <row r="211" spans="1:3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</row>
    <row r="212" spans="1:3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</row>
    <row r="213" spans="1:3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</row>
    <row r="214" spans="1:3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</row>
    <row r="217" spans="1:3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</row>
    <row r="218" spans="1:3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</row>
    <row r="219" spans="1:3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5.75" customHeight="1"/>
    <row r="221" spans="1:36" ht="15.75" customHeight="1"/>
    <row r="222" spans="1:36" ht="15.75" customHeight="1"/>
    <row r="223" spans="1:36" ht="15.75" customHeight="1"/>
    <row r="224" spans="1:3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6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G5" sqref="G5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20" t="s">
        <v>55</v>
      </c>
      <c r="B1" s="105"/>
      <c r="C1" s="105"/>
      <c r="D1" s="105"/>
      <c r="E1" s="105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9" t="s">
        <v>76</v>
      </c>
      <c r="C3" s="81" t="s">
        <v>77</v>
      </c>
      <c r="D3" s="50">
        <v>58</v>
      </c>
      <c r="E3" s="68" t="str">
        <f>IF(D3&lt;=56,"Y","N")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9" t="s">
        <v>78</v>
      </c>
      <c r="C4" s="79" t="s">
        <v>79</v>
      </c>
      <c r="D4" s="50">
        <v>68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0" t="s">
        <v>80</v>
      </c>
      <c r="C5" s="71" t="s">
        <v>81</v>
      </c>
      <c r="D5" s="50">
        <v>63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0" t="s">
        <v>82</v>
      </c>
      <c r="C6" s="72" t="s">
        <v>83</v>
      </c>
      <c r="D6" s="50">
        <v>63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0" t="s">
        <v>84</v>
      </c>
      <c r="C7" s="71" t="s">
        <v>85</v>
      </c>
      <c r="D7" s="50">
        <v>63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0" t="s">
        <v>86</v>
      </c>
      <c r="C8" s="71" t="s">
        <v>87</v>
      </c>
      <c r="D8" s="50">
        <v>65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0" t="s">
        <v>88</v>
      </c>
      <c r="C9" s="71" t="s">
        <v>89</v>
      </c>
      <c r="D9" s="50">
        <v>42</v>
      </c>
      <c r="E9" s="68" t="str">
        <f t="shared" si="0"/>
        <v>Y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0" t="s">
        <v>90</v>
      </c>
      <c r="C10" s="72" t="s">
        <v>103</v>
      </c>
      <c r="D10" s="50">
        <v>28</v>
      </c>
      <c r="E10" s="68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0" t="s">
        <v>92</v>
      </c>
      <c r="C11" s="71" t="s">
        <v>93</v>
      </c>
      <c r="D11" s="50">
        <v>65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0" t="s">
        <v>94</v>
      </c>
      <c r="C12" s="71" t="s">
        <v>95</v>
      </c>
      <c r="D12" s="50">
        <v>65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0" t="s">
        <v>96</v>
      </c>
      <c r="C13" s="71" t="s">
        <v>97</v>
      </c>
      <c r="D13" s="50">
        <v>65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0" t="s">
        <v>98</v>
      </c>
      <c r="C14" s="71" t="s">
        <v>99</v>
      </c>
      <c r="D14" s="50">
        <v>58</v>
      </c>
      <c r="E14" s="68" t="str">
        <f t="shared" si="0"/>
        <v>N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0" t="s">
        <v>100</v>
      </c>
      <c r="C15" s="71" t="s">
        <v>101</v>
      </c>
      <c r="D15" s="50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5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889"/>
  <sheetViews>
    <sheetView tabSelected="1" topLeftCell="N1" workbookViewId="0">
      <selection activeCell="T5" sqref="T5:AA23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5" width="8" customWidth="1"/>
  </cols>
  <sheetData>
    <row r="1" spans="1:3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4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1:35" ht="19.5" customHeight="1">
      <c r="A2" s="110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4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1:3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4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5" ht="37.5" customHeight="1">
      <c r="A4" s="35" t="s">
        <v>19</v>
      </c>
      <c r="B4" s="32" t="s">
        <v>47</v>
      </c>
      <c r="C4" s="35" t="s">
        <v>21</v>
      </c>
      <c r="D4" s="110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118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7" t="s">
        <v>50</v>
      </c>
      <c r="H5" s="117" t="s">
        <v>51</v>
      </c>
      <c r="I5" s="117" t="s">
        <v>52</v>
      </c>
      <c r="J5" s="35" t="s">
        <v>62</v>
      </c>
      <c r="K5" s="117" t="s">
        <v>50</v>
      </c>
      <c r="L5" s="117" t="s">
        <v>51</v>
      </c>
      <c r="M5" s="117" t="s">
        <v>52</v>
      </c>
      <c r="N5" s="35" t="s">
        <v>63</v>
      </c>
      <c r="O5" s="117" t="s">
        <v>50</v>
      </c>
      <c r="P5" s="117" t="s">
        <v>51</v>
      </c>
      <c r="Q5" s="117" t="s">
        <v>52</v>
      </c>
      <c r="R5" s="108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6" spans="1:35" ht="37.5" customHeight="1" thickBot="1">
      <c r="A6" s="47"/>
      <c r="B6" s="48"/>
      <c r="C6" s="47" t="s">
        <v>26</v>
      </c>
      <c r="D6" s="35"/>
      <c r="E6" s="35"/>
      <c r="F6" s="35">
        <v>14</v>
      </c>
      <c r="G6" s="108"/>
      <c r="H6" s="108"/>
      <c r="I6" s="108"/>
      <c r="J6" s="35">
        <v>28</v>
      </c>
      <c r="K6" s="108"/>
      <c r="L6" s="108"/>
      <c r="M6" s="108"/>
      <c r="N6" s="35">
        <v>28</v>
      </c>
      <c r="O6" s="108"/>
      <c r="P6" s="108"/>
      <c r="Q6" s="108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</row>
    <row r="7" spans="1:35" ht="19.5" customHeight="1" thickBot="1">
      <c r="A7" s="20">
        <v>1</v>
      </c>
      <c r="B7" s="79" t="s">
        <v>76</v>
      </c>
      <c r="C7" s="81" t="s">
        <v>77</v>
      </c>
      <c r="D7" s="42"/>
      <c r="E7" s="49"/>
      <c r="F7" s="50">
        <v>10.666666666666664</v>
      </c>
      <c r="G7" s="42">
        <f t="shared" ref="G7:G19" si="0">IF(F7&gt;=($F$6*0.7),1,0)</f>
        <v>1</v>
      </c>
      <c r="H7" s="42">
        <f t="shared" ref="H7:H19" si="1">IF(F7&gt;=($F$6*0.8),1,0)</f>
        <v>0</v>
      </c>
      <c r="I7" s="42">
        <f t="shared" ref="I7:I19" si="2">IF(F7&gt;=($F$6*0.9),1,0)</f>
        <v>0</v>
      </c>
      <c r="J7" s="50">
        <v>24</v>
      </c>
      <c r="K7" s="42">
        <f t="shared" ref="K7:K19" si="3">IF(J7&gt;=($J$6*0.7),1,0)</f>
        <v>1</v>
      </c>
      <c r="L7" s="42">
        <f t="shared" ref="L7:L19" si="4">IF(J7&gt;=($J$6*0.8),1,0)</f>
        <v>1</v>
      </c>
      <c r="M7" s="42">
        <f t="shared" ref="M7:M19" si="5">IF(J7&gt;=($J$6*0.9),1,0)</f>
        <v>0</v>
      </c>
      <c r="N7" s="50">
        <v>25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58.333333333333336</v>
      </c>
      <c r="S7" s="29"/>
      <c r="T7" s="89"/>
      <c r="U7" s="83"/>
      <c r="V7" s="40"/>
      <c r="W7" s="83"/>
      <c r="X7" s="83"/>
      <c r="Y7" s="83"/>
      <c r="Z7" s="40"/>
      <c r="AA7" s="83"/>
      <c r="AB7" s="40"/>
      <c r="AC7" s="40"/>
      <c r="AD7" s="40"/>
      <c r="AE7" s="40"/>
      <c r="AF7" s="40"/>
      <c r="AG7" s="40"/>
      <c r="AH7" s="40"/>
      <c r="AI7" s="40"/>
    </row>
    <row r="8" spans="1:35" ht="19.5" customHeight="1">
      <c r="A8" s="20">
        <v>2</v>
      </c>
      <c r="B8" s="79" t="s">
        <v>78</v>
      </c>
      <c r="C8" s="79" t="s">
        <v>79</v>
      </c>
      <c r="D8" s="42"/>
      <c r="E8" s="49"/>
      <c r="F8" s="50">
        <v>12</v>
      </c>
      <c r="G8" s="42">
        <f t="shared" si="0"/>
        <v>1</v>
      </c>
      <c r="H8" s="42">
        <f t="shared" si="1"/>
        <v>1</v>
      </c>
      <c r="I8" s="42">
        <f t="shared" si="2"/>
        <v>0</v>
      </c>
      <c r="J8" s="50">
        <v>26</v>
      </c>
      <c r="K8" s="42">
        <f t="shared" si="3"/>
        <v>1</v>
      </c>
      <c r="L8" s="42">
        <f t="shared" si="4"/>
        <v>1</v>
      </c>
      <c r="M8" s="42">
        <f t="shared" si="5"/>
        <v>1</v>
      </c>
      <c r="N8" s="50">
        <v>27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67.666666666666671</v>
      </c>
      <c r="S8" s="29"/>
      <c r="T8" s="90"/>
      <c r="U8" s="83"/>
      <c r="V8" s="40"/>
      <c r="W8" s="83"/>
      <c r="X8" s="83"/>
      <c r="Y8" s="83"/>
      <c r="Z8" s="40"/>
      <c r="AA8" s="83"/>
      <c r="AB8" s="40"/>
      <c r="AC8" s="40"/>
      <c r="AD8" s="40"/>
      <c r="AE8" s="40"/>
      <c r="AF8" s="40"/>
      <c r="AG8" s="40"/>
      <c r="AH8" s="40"/>
      <c r="AI8" s="40"/>
    </row>
    <row r="9" spans="1:35" ht="19.5" customHeight="1">
      <c r="A9" s="20">
        <v>3</v>
      </c>
      <c r="B9" s="70" t="s">
        <v>80</v>
      </c>
      <c r="C9" s="71" t="s">
        <v>81</v>
      </c>
      <c r="D9" s="42"/>
      <c r="E9" s="49"/>
      <c r="F9" s="50">
        <v>11.600000000000001</v>
      </c>
      <c r="G9" s="42">
        <f t="shared" si="0"/>
        <v>1</v>
      </c>
      <c r="H9" s="42">
        <f t="shared" si="1"/>
        <v>1</v>
      </c>
      <c r="I9" s="42">
        <f t="shared" si="2"/>
        <v>0</v>
      </c>
      <c r="J9" s="50">
        <v>25.2</v>
      </c>
      <c r="K9" s="42">
        <f t="shared" si="3"/>
        <v>1</v>
      </c>
      <c r="L9" s="42">
        <f t="shared" si="4"/>
        <v>1</v>
      </c>
      <c r="M9" s="42">
        <f t="shared" si="5"/>
        <v>1</v>
      </c>
      <c r="N9" s="50">
        <v>26.2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63</v>
      </c>
      <c r="S9" s="29"/>
      <c r="T9" s="90"/>
      <c r="U9" s="83"/>
      <c r="V9" s="40"/>
      <c r="W9" s="83"/>
      <c r="X9" s="83"/>
      <c r="Y9" s="83"/>
      <c r="Z9" s="40"/>
      <c r="AA9" s="83"/>
      <c r="AB9" s="40"/>
      <c r="AC9" s="40"/>
      <c r="AD9" s="40"/>
      <c r="AE9" s="40"/>
      <c r="AF9" s="40"/>
      <c r="AG9" s="40"/>
      <c r="AH9" s="40"/>
      <c r="AI9" s="40"/>
    </row>
    <row r="10" spans="1:35" ht="19.5" customHeight="1">
      <c r="A10" s="20">
        <v>4</v>
      </c>
      <c r="B10" s="70" t="s">
        <v>82</v>
      </c>
      <c r="C10" s="72" t="s">
        <v>83</v>
      </c>
      <c r="D10" s="42"/>
      <c r="E10" s="49"/>
      <c r="F10" s="50">
        <v>11.13333333333334</v>
      </c>
      <c r="G10" s="42">
        <f t="shared" si="0"/>
        <v>1</v>
      </c>
      <c r="H10" s="42">
        <f t="shared" si="1"/>
        <v>0</v>
      </c>
      <c r="I10" s="42">
        <f t="shared" si="2"/>
        <v>0</v>
      </c>
      <c r="J10" s="50">
        <v>24.266666666666666</v>
      </c>
      <c r="K10" s="42">
        <f t="shared" si="3"/>
        <v>1</v>
      </c>
      <c r="L10" s="42">
        <f t="shared" si="4"/>
        <v>1</v>
      </c>
      <c r="M10" s="42">
        <f t="shared" si="5"/>
        <v>0</v>
      </c>
      <c r="N10" s="50">
        <v>25.266666666666666</v>
      </c>
      <c r="O10" s="42">
        <f t="shared" si="6"/>
        <v>1</v>
      </c>
      <c r="P10" s="42">
        <f t="shared" si="7"/>
        <v>1</v>
      </c>
      <c r="Q10" s="42">
        <f t="shared" si="8"/>
        <v>1</v>
      </c>
      <c r="R10" s="51">
        <v>60.666666666666671</v>
      </c>
      <c r="S10" s="29"/>
      <c r="T10" s="90"/>
      <c r="U10" s="83"/>
      <c r="V10" s="40"/>
      <c r="W10" s="83"/>
      <c r="X10" s="83"/>
      <c r="Y10" s="83"/>
      <c r="Z10" s="40"/>
      <c r="AA10" s="83"/>
      <c r="AB10" s="40"/>
      <c r="AC10" s="40"/>
      <c r="AD10" s="40"/>
      <c r="AE10" s="40"/>
      <c r="AF10" s="40"/>
      <c r="AG10" s="40"/>
      <c r="AH10" s="40"/>
      <c r="AI10" s="40"/>
    </row>
    <row r="11" spans="1:35" ht="19.5" customHeight="1">
      <c r="A11" s="20">
        <v>5</v>
      </c>
      <c r="B11" s="70" t="s">
        <v>84</v>
      </c>
      <c r="C11" s="71" t="s">
        <v>85</v>
      </c>
      <c r="D11" s="42"/>
      <c r="E11" s="49"/>
      <c r="F11" s="50">
        <v>5</v>
      </c>
      <c r="G11" s="42">
        <f t="shared" si="0"/>
        <v>0</v>
      </c>
      <c r="H11" s="42">
        <f t="shared" si="1"/>
        <v>0</v>
      </c>
      <c r="I11" s="42">
        <f t="shared" si="2"/>
        <v>0</v>
      </c>
      <c r="J11" s="50">
        <v>11</v>
      </c>
      <c r="K11" s="42">
        <f t="shared" si="3"/>
        <v>0</v>
      </c>
      <c r="L11" s="42">
        <f t="shared" si="4"/>
        <v>0</v>
      </c>
      <c r="M11" s="42">
        <f t="shared" si="5"/>
        <v>0</v>
      </c>
      <c r="N11" s="50">
        <v>12</v>
      </c>
      <c r="O11" s="42">
        <f t="shared" si="6"/>
        <v>0</v>
      </c>
      <c r="P11" s="42">
        <f t="shared" si="7"/>
        <v>0</v>
      </c>
      <c r="Q11" s="42">
        <f t="shared" si="8"/>
        <v>0</v>
      </c>
      <c r="R11" s="51">
        <v>42</v>
      </c>
      <c r="S11" s="29"/>
      <c r="T11" s="91"/>
      <c r="U11" s="83"/>
      <c r="V11" s="40"/>
      <c r="W11" s="83"/>
      <c r="X11" s="83"/>
      <c r="Y11" s="83"/>
      <c r="Z11" s="40"/>
      <c r="AA11" s="83"/>
      <c r="AB11" s="40"/>
      <c r="AC11" s="40"/>
      <c r="AD11" s="40"/>
      <c r="AE11" s="40"/>
      <c r="AF11" s="40"/>
      <c r="AG11" s="40"/>
      <c r="AH11" s="40"/>
      <c r="AI11" s="40"/>
    </row>
    <row r="12" spans="1:35" ht="19.5" customHeight="1">
      <c r="A12" s="20">
        <v>6</v>
      </c>
      <c r="B12" s="70" t="s">
        <v>86</v>
      </c>
      <c r="C12" s="71" t="s">
        <v>87</v>
      </c>
      <c r="D12" s="42"/>
      <c r="E12" s="49"/>
      <c r="F12" s="50">
        <v>11</v>
      </c>
      <c r="G12" s="42">
        <f t="shared" si="0"/>
        <v>1</v>
      </c>
      <c r="H12" s="42">
        <f t="shared" si="1"/>
        <v>0</v>
      </c>
      <c r="I12" s="42">
        <f t="shared" si="2"/>
        <v>0</v>
      </c>
      <c r="J12" s="50">
        <v>23</v>
      </c>
      <c r="K12" s="42">
        <f t="shared" si="3"/>
        <v>1</v>
      </c>
      <c r="L12" s="42">
        <f t="shared" si="4"/>
        <v>1</v>
      </c>
      <c r="M12" s="42">
        <f t="shared" si="5"/>
        <v>0</v>
      </c>
      <c r="N12" s="50">
        <v>24</v>
      </c>
      <c r="O12" s="42">
        <f t="shared" si="6"/>
        <v>1</v>
      </c>
      <c r="P12" s="42">
        <f t="shared" si="7"/>
        <v>1</v>
      </c>
      <c r="Q12" s="42">
        <f t="shared" si="8"/>
        <v>0</v>
      </c>
      <c r="R12" s="51">
        <v>65.333333333333329</v>
      </c>
      <c r="S12" s="29"/>
      <c r="T12" s="90"/>
      <c r="U12" s="83"/>
      <c r="V12" s="40"/>
      <c r="W12" s="83"/>
      <c r="X12" s="83"/>
      <c r="Y12" s="83"/>
      <c r="Z12" s="40"/>
      <c r="AA12" s="83"/>
      <c r="AB12" s="40"/>
      <c r="AC12" s="40"/>
      <c r="AD12" s="40"/>
      <c r="AE12" s="40"/>
      <c r="AF12" s="40"/>
      <c r="AG12" s="40"/>
      <c r="AH12" s="40"/>
      <c r="AI12" s="40"/>
    </row>
    <row r="13" spans="1:35" ht="19.5" customHeight="1">
      <c r="A13" s="20">
        <v>7</v>
      </c>
      <c r="B13" s="70" t="s">
        <v>88</v>
      </c>
      <c r="C13" s="71" t="s">
        <v>89</v>
      </c>
      <c r="D13" s="42"/>
      <c r="E13" s="49"/>
      <c r="F13" s="50">
        <v>11</v>
      </c>
      <c r="G13" s="42">
        <f t="shared" si="0"/>
        <v>1</v>
      </c>
      <c r="H13" s="42">
        <f t="shared" si="1"/>
        <v>0</v>
      </c>
      <c r="I13" s="42">
        <f t="shared" si="2"/>
        <v>0</v>
      </c>
      <c r="J13" s="50">
        <v>24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25</v>
      </c>
      <c r="O13" s="42">
        <f t="shared" si="6"/>
        <v>1</v>
      </c>
      <c r="P13" s="42">
        <f t="shared" si="7"/>
        <v>1</v>
      </c>
      <c r="Q13" s="42">
        <f t="shared" si="8"/>
        <v>0</v>
      </c>
      <c r="R13" s="51">
        <v>63</v>
      </c>
      <c r="S13" s="29"/>
      <c r="T13" s="90"/>
      <c r="U13" s="83"/>
      <c r="V13" s="40"/>
      <c r="W13" s="83"/>
      <c r="X13" s="83"/>
      <c r="Y13" s="83"/>
      <c r="Z13" s="40"/>
      <c r="AA13" s="83"/>
      <c r="AB13" s="40"/>
      <c r="AC13" s="40"/>
      <c r="AD13" s="40"/>
      <c r="AE13" s="40"/>
      <c r="AF13" s="40"/>
      <c r="AG13" s="40"/>
      <c r="AH13" s="40"/>
      <c r="AI13" s="40"/>
    </row>
    <row r="14" spans="1:35" ht="19.5" customHeight="1">
      <c r="A14" s="20">
        <v>8</v>
      </c>
      <c r="B14" s="70" t="s">
        <v>90</v>
      </c>
      <c r="C14" s="72" t="s">
        <v>103</v>
      </c>
      <c r="D14" s="42"/>
      <c r="E14" s="49"/>
      <c r="F14" s="50">
        <v>11.600000000000001</v>
      </c>
      <c r="G14" s="42">
        <f t="shared" si="0"/>
        <v>1</v>
      </c>
      <c r="H14" s="42">
        <f t="shared" si="1"/>
        <v>1</v>
      </c>
      <c r="I14" s="42">
        <f t="shared" si="2"/>
        <v>0</v>
      </c>
      <c r="J14" s="50">
        <v>25.2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26.2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63</v>
      </c>
      <c r="S14" s="29"/>
      <c r="T14" s="90"/>
      <c r="U14" s="83"/>
      <c r="V14" s="40"/>
      <c r="W14" s="83"/>
      <c r="X14" s="83"/>
      <c r="Y14" s="83"/>
      <c r="Z14" s="40"/>
      <c r="AA14" s="83"/>
      <c r="AB14" s="40"/>
      <c r="AC14" s="40"/>
      <c r="AD14" s="40"/>
      <c r="AE14" s="40"/>
      <c r="AF14" s="40"/>
      <c r="AG14" s="40"/>
      <c r="AH14" s="40"/>
      <c r="AI14" s="40"/>
    </row>
    <row r="15" spans="1:35" ht="19.5" customHeight="1">
      <c r="A15" s="20">
        <v>9</v>
      </c>
      <c r="B15" s="70" t="s">
        <v>92</v>
      </c>
      <c r="C15" s="71" t="s">
        <v>93</v>
      </c>
      <c r="D15" s="42"/>
      <c r="E15" s="49"/>
      <c r="F15" s="50">
        <v>12</v>
      </c>
      <c r="G15" s="42">
        <f t="shared" si="0"/>
        <v>1</v>
      </c>
      <c r="H15" s="42">
        <f t="shared" si="1"/>
        <v>1</v>
      </c>
      <c r="I15" s="42">
        <f t="shared" si="2"/>
        <v>0</v>
      </c>
      <c r="J15" s="50">
        <v>26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27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67.666666666666671</v>
      </c>
      <c r="S15" s="29"/>
      <c r="T15" s="90"/>
      <c r="U15" s="83"/>
      <c r="V15" s="40"/>
      <c r="W15" s="83"/>
      <c r="X15" s="83"/>
      <c r="Y15" s="83"/>
      <c r="Z15" s="40"/>
      <c r="AA15" s="83"/>
      <c r="AB15" s="40"/>
      <c r="AC15" s="40"/>
      <c r="AD15" s="40"/>
      <c r="AE15" s="40"/>
      <c r="AF15" s="40"/>
      <c r="AG15" s="40"/>
      <c r="AH15" s="40"/>
      <c r="AI15" s="40"/>
    </row>
    <row r="16" spans="1:35" ht="19.5" customHeight="1">
      <c r="A16" s="20">
        <v>10</v>
      </c>
      <c r="B16" s="70" t="s">
        <v>94</v>
      </c>
      <c r="C16" s="71" t="s">
        <v>95</v>
      </c>
      <c r="D16" s="42"/>
      <c r="E16" s="49"/>
      <c r="F16" s="50">
        <v>12.06666666666667</v>
      </c>
      <c r="G16" s="42">
        <f t="shared" si="0"/>
        <v>1</v>
      </c>
      <c r="H16" s="42">
        <f t="shared" si="1"/>
        <v>1</v>
      </c>
      <c r="I16" s="42">
        <f t="shared" si="2"/>
        <v>0</v>
      </c>
      <c r="J16" s="50">
        <v>25</v>
      </c>
      <c r="K16" s="42">
        <f t="shared" si="3"/>
        <v>1</v>
      </c>
      <c r="L16" s="42">
        <f t="shared" si="4"/>
        <v>1</v>
      </c>
      <c r="M16" s="42">
        <f t="shared" si="5"/>
        <v>0</v>
      </c>
      <c r="N16" s="50">
        <v>26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65.333333333333329</v>
      </c>
      <c r="S16" s="29"/>
      <c r="T16" s="90"/>
      <c r="U16" s="83"/>
      <c r="V16" s="40"/>
      <c r="W16" s="83"/>
      <c r="X16" s="83"/>
      <c r="Y16" s="83"/>
      <c r="Z16" s="40"/>
      <c r="AA16" s="83"/>
      <c r="AB16" s="40"/>
      <c r="AC16" s="40"/>
      <c r="AD16" s="40"/>
      <c r="AE16" s="40"/>
      <c r="AF16" s="40"/>
      <c r="AG16" s="40"/>
      <c r="AH16" s="40"/>
      <c r="AI16" s="40"/>
    </row>
    <row r="17" spans="1:35" ht="19.5" customHeight="1">
      <c r="A17" s="20">
        <v>11</v>
      </c>
      <c r="B17" s="70" t="s">
        <v>96</v>
      </c>
      <c r="C17" s="71" t="s">
        <v>97</v>
      </c>
      <c r="D17" s="42"/>
      <c r="E17" s="49"/>
      <c r="F17" s="50">
        <v>12</v>
      </c>
      <c r="G17" s="42">
        <f t="shared" si="0"/>
        <v>1</v>
      </c>
      <c r="H17" s="42">
        <f t="shared" si="1"/>
        <v>1</v>
      </c>
      <c r="I17" s="42">
        <f t="shared" si="2"/>
        <v>0</v>
      </c>
      <c r="J17" s="50">
        <v>26</v>
      </c>
      <c r="K17" s="42">
        <f t="shared" si="3"/>
        <v>1</v>
      </c>
      <c r="L17" s="42">
        <f t="shared" si="4"/>
        <v>1</v>
      </c>
      <c r="M17" s="42">
        <f t="shared" si="5"/>
        <v>1</v>
      </c>
      <c r="N17" s="50">
        <v>27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1">
        <v>67.666666666666671</v>
      </c>
      <c r="S17" s="29"/>
      <c r="T17" s="90"/>
      <c r="U17" s="83"/>
      <c r="V17" s="40"/>
      <c r="W17" s="83"/>
      <c r="X17" s="83"/>
      <c r="Y17" s="83"/>
      <c r="Z17" s="40"/>
      <c r="AA17" s="83"/>
      <c r="AB17" s="40"/>
      <c r="AC17" s="40"/>
      <c r="AD17" s="40"/>
      <c r="AE17" s="40"/>
      <c r="AF17" s="40"/>
      <c r="AG17" s="40"/>
      <c r="AH17" s="40"/>
      <c r="AI17" s="40"/>
    </row>
    <row r="18" spans="1:35" ht="19.5" customHeight="1">
      <c r="A18" s="20">
        <v>12</v>
      </c>
      <c r="B18" s="70" t="s">
        <v>98</v>
      </c>
      <c r="C18" s="71" t="s">
        <v>99</v>
      </c>
      <c r="D18" s="42"/>
      <c r="E18" s="49"/>
      <c r="F18" s="50">
        <v>10.199999999999996</v>
      </c>
      <c r="G18" s="42">
        <f t="shared" si="0"/>
        <v>1</v>
      </c>
      <c r="H18" s="42">
        <f t="shared" si="1"/>
        <v>0</v>
      </c>
      <c r="I18" s="42">
        <f t="shared" si="2"/>
        <v>0</v>
      </c>
      <c r="J18" s="50">
        <v>22.400000000000002</v>
      </c>
      <c r="K18" s="42">
        <f t="shared" si="3"/>
        <v>1</v>
      </c>
      <c r="L18" s="42">
        <f t="shared" si="4"/>
        <v>1</v>
      </c>
      <c r="M18" s="42">
        <f t="shared" si="5"/>
        <v>0</v>
      </c>
      <c r="N18" s="50">
        <v>23.400000000000002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56</v>
      </c>
      <c r="S18" s="29"/>
      <c r="T18" s="90"/>
      <c r="U18" s="83"/>
      <c r="V18" s="40"/>
      <c r="W18" s="83"/>
      <c r="X18" s="83"/>
      <c r="Y18" s="83"/>
      <c r="Z18" s="40"/>
      <c r="AA18" s="83"/>
      <c r="AB18" s="40"/>
      <c r="AC18" s="40"/>
      <c r="AD18" s="40"/>
      <c r="AE18" s="40"/>
      <c r="AF18" s="40"/>
      <c r="AG18" s="40"/>
      <c r="AH18" s="40"/>
      <c r="AI18" s="40"/>
    </row>
    <row r="19" spans="1:35" ht="19.5" customHeight="1">
      <c r="A19" s="20">
        <v>13</v>
      </c>
      <c r="B19" s="70" t="s">
        <v>100</v>
      </c>
      <c r="C19" s="71" t="s">
        <v>101</v>
      </c>
      <c r="D19" s="42"/>
      <c r="E19" s="49"/>
      <c r="F19" s="50">
        <v>14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70</v>
      </c>
      <c r="S19" s="29"/>
      <c r="T19" s="90"/>
      <c r="U19" s="83"/>
      <c r="V19" s="40"/>
      <c r="W19" s="83"/>
      <c r="X19" s="83"/>
      <c r="Y19" s="83"/>
      <c r="Z19" s="40"/>
      <c r="AA19" s="83"/>
      <c r="AB19" s="40"/>
      <c r="AC19" s="40"/>
      <c r="AD19" s="40"/>
      <c r="AE19" s="40"/>
      <c r="AF19" s="40"/>
      <c r="AG19" s="40"/>
      <c r="AH19" s="40"/>
      <c r="AI19" s="40"/>
    </row>
    <row r="20" spans="1:35" ht="15.75" customHeight="1">
      <c r="A20" s="40"/>
      <c r="B20" s="40"/>
      <c r="C20" s="40"/>
      <c r="D20" s="40"/>
      <c r="E20" s="40"/>
      <c r="F20" s="40"/>
      <c r="G20" s="40">
        <f>SUM(G7:G19)</f>
        <v>12</v>
      </c>
      <c r="H20" s="40">
        <f>SUM(H7:H19)</f>
        <v>7</v>
      </c>
      <c r="I20" s="40">
        <f>SUM(I7:I19)</f>
        <v>1</v>
      </c>
      <c r="J20" s="40"/>
      <c r="K20" s="40">
        <f>SUM(K7:K19)</f>
        <v>12</v>
      </c>
      <c r="L20" s="40">
        <f>SUM(L7:L19)</f>
        <v>12</v>
      </c>
      <c r="M20" s="40">
        <f>SUM(M7:M19)</f>
        <v>6</v>
      </c>
      <c r="N20" s="40"/>
      <c r="O20" s="40">
        <f>SUM(O7:O19)</f>
        <v>12</v>
      </c>
      <c r="P20" s="40">
        <f>SUM(P7:P19)</f>
        <v>12</v>
      </c>
      <c r="Q20" s="40">
        <f>SUM(Q7:Q19)</f>
        <v>8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0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0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5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5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1:35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1:35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1:35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1:35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1:35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1:35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1:35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1:35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1:35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1:35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1:35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1:35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  <row r="73" spans="1:35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</row>
    <row r="75" spans="1:35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</row>
    <row r="76" spans="1:35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</row>
    <row r="77" spans="1:35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</row>
    <row r="80" spans="1:35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</row>
    <row r="81" spans="1:35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35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</row>
    <row r="86" spans="1:35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</row>
    <row r="87" spans="1:35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</row>
    <row r="88" spans="1:35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</row>
    <row r="89" spans="1:35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</row>
    <row r="90" spans="1:35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</row>
    <row r="91" spans="1:35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</row>
    <row r="92" spans="1:35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</row>
    <row r="93" spans="1:35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</row>
    <row r="94" spans="1:35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</row>
    <row r="95" spans="1:35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</row>
    <row r="96" spans="1:35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</row>
    <row r="97" spans="1:35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</row>
    <row r="98" spans="1:35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</row>
    <row r="99" spans="1:35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</row>
    <row r="100" spans="1:35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</row>
    <row r="101" spans="1:35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</row>
    <row r="102" spans="1:35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</row>
    <row r="103" spans="1:35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</row>
    <row r="104" spans="1:35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</row>
    <row r="105" spans="1:35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</row>
    <row r="106" spans="1:35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</row>
    <row r="107" spans="1:35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</row>
    <row r="108" spans="1:35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</row>
    <row r="109" spans="1:35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</row>
    <row r="110" spans="1:35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</row>
    <row r="111" spans="1:35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</row>
    <row r="112" spans="1:35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</row>
    <row r="113" spans="1:35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</row>
    <row r="114" spans="1:35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</row>
    <row r="115" spans="1:35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</row>
    <row r="116" spans="1:35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</row>
    <row r="117" spans="1:35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</row>
    <row r="118" spans="1:35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</row>
    <row r="119" spans="1:35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</row>
    <row r="120" spans="1:35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</row>
    <row r="121" spans="1:35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</row>
    <row r="122" spans="1:35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</row>
    <row r="123" spans="1:35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</row>
    <row r="124" spans="1:35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</row>
    <row r="127" spans="1:35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</row>
    <row r="128" spans="1:35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</row>
    <row r="129" spans="1:35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</row>
    <row r="130" spans="1:35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</row>
    <row r="131" spans="1:35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</row>
    <row r="132" spans="1:35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</row>
    <row r="133" spans="1:35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</row>
    <row r="134" spans="1:35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</row>
    <row r="135" spans="1: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</row>
    <row r="136" spans="1:35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</row>
    <row r="137" spans="1:35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</row>
    <row r="138" spans="1:35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</row>
    <row r="139" spans="1:35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</row>
    <row r="140" spans="1:35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</row>
    <row r="141" spans="1:35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</row>
    <row r="142" spans="1:35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</row>
    <row r="143" spans="1:35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</row>
    <row r="144" spans="1:35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</row>
    <row r="145" spans="1:35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</row>
    <row r="146" spans="1:35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</row>
    <row r="147" spans="1:35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</row>
    <row r="148" spans="1:35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</row>
    <row r="149" spans="1:35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</row>
    <row r="150" spans="1:35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</row>
    <row r="151" spans="1:35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</row>
    <row r="152" spans="1:35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</row>
    <row r="153" spans="1:35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</row>
    <row r="154" spans="1:35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</row>
    <row r="155" spans="1:35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</row>
    <row r="156" spans="1:35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</row>
    <row r="157" spans="1:35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</row>
    <row r="158" spans="1:35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</row>
    <row r="159" spans="1:35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</row>
    <row r="160" spans="1:35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</row>
    <row r="161" spans="1:35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</row>
    <row r="162" spans="1:35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</row>
    <row r="163" spans="1:35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</row>
    <row r="164" spans="1:35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</row>
    <row r="165" spans="1:35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</row>
    <row r="166" spans="1:35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</row>
    <row r="167" spans="1:35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</row>
    <row r="168" spans="1:35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</row>
    <row r="169" spans="1:35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</row>
    <row r="170" spans="1:35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</row>
    <row r="171" spans="1:35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</row>
    <row r="172" spans="1:35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</row>
    <row r="173" spans="1:35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</row>
    <row r="174" spans="1:35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</row>
    <row r="175" spans="1:35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</row>
    <row r="176" spans="1:35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</row>
    <row r="177" spans="1:35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</row>
    <row r="178" spans="1:35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</row>
    <row r="179" spans="1:35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</row>
    <row r="180" spans="1:35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</row>
    <row r="181" spans="1:35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</row>
    <row r="182" spans="1:35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</row>
    <row r="183" spans="1:35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</row>
    <row r="184" spans="1:35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</row>
    <row r="185" spans="1:35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</row>
    <row r="186" spans="1:35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</row>
    <row r="187" spans="1:35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</row>
    <row r="188" spans="1:35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</row>
    <row r="189" spans="1:35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</row>
    <row r="190" spans="1:35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</row>
    <row r="191" spans="1:35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</row>
    <row r="192" spans="1:35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</row>
    <row r="193" spans="1:35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</row>
    <row r="194" spans="1:35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</row>
    <row r="195" spans="1:35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</row>
    <row r="196" spans="1:35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</row>
    <row r="197" spans="1:35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</row>
    <row r="198" spans="1:35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</row>
    <row r="199" spans="1:35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</row>
    <row r="200" spans="1:35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</row>
    <row r="201" spans="1:35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</row>
    <row r="202" spans="1:35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</row>
    <row r="203" spans="1:35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</row>
    <row r="204" spans="1:35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</row>
    <row r="205" spans="1:35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</row>
    <row r="206" spans="1:35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</row>
    <row r="207" spans="1:35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</row>
    <row r="208" spans="1:35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</row>
    <row r="209" spans="1:35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</row>
    <row r="210" spans="1:35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</row>
    <row r="211" spans="1:35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</row>
    <row r="212" spans="1:35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</row>
    <row r="213" spans="1:35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</row>
    <row r="214" spans="1:35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</row>
    <row r="215" spans="1:35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</row>
    <row r="216" spans="1:35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</row>
    <row r="217" spans="1:35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</row>
    <row r="218" spans="1:35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</row>
    <row r="219" spans="1:35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</row>
    <row r="220" spans="1:35" ht="15.75" customHeight="1"/>
    <row r="221" spans="1:35" ht="15.75" customHeight="1"/>
    <row r="222" spans="1:35" ht="15.75" customHeight="1"/>
    <row r="223" spans="1:35" ht="15.75" customHeight="1"/>
    <row r="224" spans="1:3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4" priority="1" operator="equal">
      <formula>0</formula>
    </cfRule>
  </conditionalFormatting>
  <conditionalFormatting sqref="R7:R19">
    <cfRule type="containsText" dxfId="3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F7" sqref="F7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20" t="s">
        <v>64</v>
      </c>
      <c r="B1" s="105"/>
      <c r="C1" s="105"/>
      <c r="D1" s="105"/>
      <c r="E1" s="105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106</v>
      </c>
      <c r="E2" s="67" t="s">
        <v>60</v>
      </c>
    </row>
    <row r="3" spans="1:5" ht="16.5" customHeight="1">
      <c r="A3" s="20">
        <v>1</v>
      </c>
      <c r="B3" s="79" t="s">
        <v>76</v>
      </c>
      <c r="C3" s="81" t="s">
        <v>77</v>
      </c>
      <c r="D3" s="84">
        <v>61</v>
      </c>
      <c r="E3" s="69" t="str">
        <f>IF(D3&lt;=60,"Y","N")</f>
        <v>N</v>
      </c>
    </row>
    <row r="4" spans="1:5" ht="16.5" customHeight="1">
      <c r="A4" s="20">
        <v>2</v>
      </c>
      <c r="B4" s="79" t="s">
        <v>78</v>
      </c>
      <c r="C4" s="79" t="s">
        <v>79</v>
      </c>
      <c r="D4" s="84">
        <v>65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0" t="s">
        <v>80</v>
      </c>
      <c r="C5" s="71" t="s">
        <v>81</v>
      </c>
      <c r="D5" s="84">
        <v>63</v>
      </c>
      <c r="E5" s="69" t="str">
        <f t="shared" si="0"/>
        <v>N</v>
      </c>
    </row>
    <row r="6" spans="1:5" ht="16.5" customHeight="1">
      <c r="A6" s="20">
        <v>4</v>
      </c>
      <c r="B6" s="70" t="s">
        <v>82</v>
      </c>
      <c r="C6" s="72" t="s">
        <v>83</v>
      </c>
      <c r="D6" s="84">
        <v>60.666666666666671</v>
      </c>
      <c r="E6" s="69" t="str">
        <f t="shared" si="0"/>
        <v>N</v>
      </c>
    </row>
    <row r="7" spans="1:5" ht="16.5" customHeight="1">
      <c r="A7" s="20">
        <v>5</v>
      </c>
      <c r="B7" s="70" t="s">
        <v>84</v>
      </c>
      <c r="C7" s="71" t="s">
        <v>85</v>
      </c>
      <c r="D7" s="84">
        <v>28</v>
      </c>
      <c r="E7" s="69" t="str">
        <f t="shared" si="0"/>
        <v>Y</v>
      </c>
    </row>
    <row r="8" spans="1:5" ht="16.5" customHeight="1">
      <c r="A8" s="20">
        <v>6</v>
      </c>
      <c r="B8" s="70" t="s">
        <v>86</v>
      </c>
      <c r="C8" s="71" t="s">
        <v>87</v>
      </c>
      <c r="D8" s="84">
        <v>58</v>
      </c>
      <c r="E8" s="69" t="str">
        <f t="shared" si="0"/>
        <v>Y</v>
      </c>
    </row>
    <row r="9" spans="1:5" ht="16.5" customHeight="1">
      <c r="A9" s="20">
        <v>7</v>
      </c>
      <c r="B9" s="70" t="s">
        <v>88</v>
      </c>
      <c r="C9" s="71" t="s">
        <v>89</v>
      </c>
      <c r="D9" s="84">
        <v>61</v>
      </c>
      <c r="E9" s="69" t="str">
        <f t="shared" si="0"/>
        <v>N</v>
      </c>
    </row>
    <row r="10" spans="1:5" ht="16.5" customHeight="1">
      <c r="A10" s="20">
        <v>8</v>
      </c>
      <c r="B10" s="70" t="s">
        <v>90</v>
      </c>
      <c r="C10" s="72" t="s">
        <v>103</v>
      </c>
      <c r="D10" s="84">
        <v>63</v>
      </c>
      <c r="E10" s="69" t="str">
        <f t="shared" si="0"/>
        <v>N</v>
      </c>
    </row>
    <row r="11" spans="1:5" ht="16.5" customHeight="1">
      <c r="A11" s="20">
        <v>9</v>
      </c>
      <c r="B11" s="70" t="s">
        <v>92</v>
      </c>
      <c r="C11" s="71" t="s">
        <v>93</v>
      </c>
      <c r="D11" s="84">
        <v>65</v>
      </c>
      <c r="E11" s="69" t="str">
        <f t="shared" si="0"/>
        <v>N</v>
      </c>
    </row>
    <row r="12" spans="1:5" ht="16.5" customHeight="1">
      <c r="A12" s="20">
        <v>10</v>
      </c>
      <c r="B12" s="70" t="s">
        <v>94</v>
      </c>
      <c r="C12" s="71" t="s">
        <v>95</v>
      </c>
      <c r="D12" s="84">
        <v>63</v>
      </c>
      <c r="E12" s="69" t="str">
        <f t="shared" si="0"/>
        <v>N</v>
      </c>
    </row>
    <row r="13" spans="1:5" ht="16.5" customHeight="1">
      <c r="A13" s="20">
        <v>11</v>
      </c>
      <c r="B13" s="70" t="s">
        <v>96</v>
      </c>
      <c r="C13" s="71" t="s">
        <v>97</v>
      </c>
      <c r="D13" s="84">
        <v>65</v>
      </c>
      <c r="E13" s="69" t="str">
        <f t="shared" si="0"/>
        <v>N</v>
      </c>
    </row>
    <row r="14" spans="1:5" ht="16.5" customHeight="1">
      <c r="A14" s="20">
        <v>12</v>
      </c>
      <c r="B14" s="70" t="s">
        <v>98</v>
      </c>
      <c r="C14" s="71" t="s">
        <v>99</v>
      </c>
      <c r="D14" s="84">
        <v>56</v>
      </c>
      <c r="E14" s="69" t="str">
        <f t="shared" si="0"/>
        <v>Y</v>
      </c>
    </row>
    <row r="15" spans="1:5" ht="16.5" customHeight="1">
      <c r="A15" s="20">
        <v>13</v>
      </c>
      <c r="B15" s="70" t="s">
        <v>100</v>
      </c>
      <c r="C15" s="71" t="s">
        <v>101</v>
      </c>
      <c r="D15" s="84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workbookViewId="0">
      <selection activeCell="D5" sqref="D5:D6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26" ht="19.5" customHeight="1">
      <c r="A2" s="110" t="s">
        <v>65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/>
    </row>
    <row r="3" spans="1:26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26" ht="19.5" customHeight="1">
      <c r="A4" s="110" t="s">
        <v>111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8" t="s">
        <v>19</v>
      </c>
      <c r="B5" s="117" t="s">
        <v>20</v>
      </c>
      <c r="C5" s="35" t="s">
        <v>21</v>
      </c>
      <c r="D5" s="118" t="s">
        <v>114</v>
      </c>
      <c r="E5" s="118" t="s">
        <v>115</v>
      </c>
      <c r="F5" s="118" t="s">
        <v>116</v>
      </c>
      <c r="G5" s="118" t="s">
        <v>117</v>
      </c>
      <c r="H5" s="118" t="s">
        <v>118</v>
      </c>
      <c r="I5" s="110" t="s">
        <v>66</v>
      </c>
      <c r="J5" s="93"/>
      <c r="K5" s="93"/>
      <c r="L5" s="93"/>
      <c r="M5" s="94"/>
      <c r="N5" s="118" t="s">
        <v>24</v>
      </c>
      <c r="O5" s="118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9"/>
      <c r="B6" s="119"/>
      <c r="C6" s="35" t="s">
        <v>48</v>
      </c>
      <c r="D6" s="108"/>
      <c r="E6" s="108"/>
      <c r="F6" s="108"/>
      <c r="G6" s="108"/>
      <c r="H6" s="108"/>
      <c r="I6" s="118" t="s">
        <v>114</v>
      </c>
      <c r="J6" s="118" t="s">
        <v>115</v>
      </c>
      <c r="K6" s="118" t="s">
        <v>116</v>
      </c>
      <c r="L6" s="118" t="s">
        <v>117</v>
      </c>
      <c r="M6" s="118" t="s">
        <v>118</v>
      </c>
      <c r="N6" s="119"/>
      <c r="O6" s="119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9"/>
      <c r="B7" s="119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108"/>
      <c r="J7" s="108"/>
      <c r="K7" s="108"/>
      <c r="L7" s="108"/>
      <c r="M7" s="108"/>
      <c r="N7" s="108"/>
      <c r="O7" s="108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108"/>
      <c r="B8" s="108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1">
        <v>0.75</v>
      </c>
      <c r="J8" s="121">
        <v>0.75</v>
      </c>
      <c r="K8" s="121">
        <v>0.75</v>
      </c>
      <c r="L8" s="121">
        <v>0.75</v>
      </c>
      <c r="M8" s="121">
        <v>0.75</v>
      </c>
      <c r="N8" s="118">
        <f>SUM(D8:H8)</f>
        <v>140</v>
      </c>
      <c r="O8" s="118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10" t="s">
        <v>29</v>
      </c>
      <c r="B9" s="93"/>
      <c r="C9" s="94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108"/>
      <c r="J9" s="108"/>
      <c r="K9" s="108"/>
      <c r="L9" s="108"/>
      <c r="M9" s="108"/>
      <c r="N9" s="108"/>
      <c r="O9" s="108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9" t="s">
        <v>76</v>
      </c>
      <c r="C10" s="81" t="s">
        <v>77</v>
      </c>
      <c r="D10" s="37">
        <f>' MID Term 1'!D7</f>
        <v>23</v>
      </c>
      <c r="E10" s="37">
        <f>' MID Term 1'!H7</f>
        <v>24</v>
      </c>
      <c r="F10" s="37">
        <f>' MID Term 1'!L7+'MID Term 2'!F7</f>
        <v>21.666666666666664</v>
      </c>
      <c r="G10" s="54">
        <f>'MID Term 2'!J7</f>
        <v>24</v>
      </c>
      <c r="H10" s="37">
        <f>'MID Term 2'!N7</f>
        <v>25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1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117.66666666666666</v>
      </c>
      <c r="O10" s="37">
        <f t="shared" ref="O10:O22" si="6">ROUND(N10/2,0)</f>
        <v>59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9" t="s">
        <v>78</v>
      </c>
      <c r="C11" s="79" t="s">
        <v>79</v>
      </c>
      <c r="D11" s="37">
        <f>' MID Term 1'!D8</f>
        <v>27</v>
      </c>
      <c r="E11" s="37">
        <f>' MID Term 1'!H8</f>
        <v>28</v>
      </c>
      <c r="F11" s="37">
        <f>' MID Term 1'!L8+'MID Term 2'!F8</f>
        <v>25</v>
      </c>
      <c r="G11" s="54">
        <f>'MID Term 2'!J8</f>
        <v>26</v>
      </c>
      <c r="H11" s="37">
        <f>'MID Term 2'!N8</f>
        <v>27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133</v>
      </c>
      <c r="O11" s="37">
        <f t="shared" si="6"/>
        <v>67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0" t="s">
        <v>80</v>
      </c>
      <c r="C12" s="71" t="s">
        <v>81</v>
      </c>
      <c r="D12" s="37">
        <f>' MID Term 1'!D9</f>
        <v>25</v>
      </c>
      <c r="E12" s="37">
        <f>' MID Term 1'!H9</f>
        <v>26</v>
      </c>
      <c r="F12" s="37">
        <f>' MID Term 1'!L9+'MID Term 2'!F9</f>
        <v>23.6</v>
      </c>
      <c r="G12" s="54">
        <f>'MID Term 2'!J9</f>
        <v>25.2</v>
      </c>
      <c r="H12" s="37">
        <f>'MID Term 2'!N9</f>
        <v>26.2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1</v>
      </c>
      <c r="M12" s="37">
        <f t="shared" si="4"/>
        <v>1</v>
      </c>
      <c r="N12" s="37">
        <f t="shared" si="5"/>
        <v>126</v>
      </c>
      <c r="O12" s="37">
        <f t="shared" si="6"/>
        <v>63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0" t="s">
        <v>82</v>
      </c>
      <c r="C13" s="72" t="s">
        <v>83</v>
      </c>
      <c r="D13" s="37">
        <f>' MID Term 1'!D10</f>
        <v>25</v>
      </c>
      <c r="E13" s="37">
        <f>' MID Term 1'!H10</f>
        <v>26</v>
      </c>
      <c r="F13" s="37">
        <f>' MID Term 1'!L10+'MID Term 2'!F10</f>
        <v>23.13333333333334</v>
      </c>
      <c r="G13" s="54">
        <f>'MID Term 2'!J10</f>
        <v>24.266666666666666</v>
      </c>
      <c r="H13" s="37">
        <f>'MID Term 2'!N10</f>
        <v>25.266666666666666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123.66666666666667</v>
      </c>
      <c r="O13" s="37">
        <f t="shared" si="6"/>
        <v>62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0" t="s">
        <v>84</v>
      </c>
      <c r="C14" s="71" t="s">
        <v>85</v>
      </c>
      <c r="D14" s="37">
        <f>' MID Term 1'!D11</f>
        <v>25</v>
      </c>
      <c r="E14" s="37">
        <f>' MID Term 1'!H11</f>
        <v>26</v>
      </c>
      <c r="F14" s="37">
        <f>' MID Term 1'!L11+'MID Term 2'!F11</f>
        <v>17</v>
      </c>
      <c r="G14" s="54">
        <f>'MID Term 2'!J11</f>
        <v>11</v>
      </c>
      <c r="H14" s="37">
        <f>'MID Term 2'!N11</f>
        <v>12</v>
      </c>
      <c r="I14" s="37">
        <f t="shared" si="0"/>
        <v>1</v>
      </c>
      <c r="J14" s="37">
        <f t="shared" si="1"/>
        <v>1</v>
      </c>
      <c r="K14" s="37">
        <f t="shared" si="2"/>
        <v>0</v>
      </c>
      <c r="L14" s="37">
        <f t="shared" si="3"/>
        <v>0</v>
      </c>
      <c r="M14" s="37">
        <f t="shared" si="4"/>
        <v>0</v>
      </c>
      <c r="N14" s="37">
        <f t="shared" si="5"/>
        <v>91</v>
      </c>
      <c r="O14" s="37">
        <f t="shared" si="6"/>
        <v>46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0" t="s">
        <v>86</v>
      </c>
      <c r="C15" s="71" t="s">
        <v>87</v>
      </c>
      <c r="D15" s="37">
        <f>' MID Term 1'!D12</f>
        <v>26</v>
      </c>
      <c r="E15" s="37">
        <f>' MID Term 1'!H12</f>
        <v>27</v>
      </c>
      <c r="F15" s="37">
        <f>' MID Term 1'!L12+'MID Term 2'!F12</f>
        <v>23</v>
      </c>
      <c r="G15" s="54">
        <f>'MID Term 2'!J12</f>
        <v>23</v>
      </c>
      <c r="H15" s="37">
        <f>'MID Term 2'!N12</f>
        <v>24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1</v>
      </c>
      <c r="M15" s="37">
        <f t="shared" si="4"/>
        <v>1</v>
      </c>
      <c r="N15" s="37">
        <f t="shared" si="5"/>
        <v>123</v>
      </c>
      <c r="O15" s="37">
        <f t="shared" si="6"/>
        <v>62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0" t="s">
        <v>88</v>
      </c>
      <c r="C16" s="71" t="s">
        <v>89</v>
      </c>
      <c r="D16" s="37">
        <f>' MID Term 1'!D13</f>
        <v>16.8</v>
      </c>
      <c r="E16" s="37">
        <f>' MID Term 1'!H13</f>
        <v>17.8</v>
      </c>
      <c r="F16" s="37">
        <f>' MID Term 1'!L13+'MID Term 2'!F13</f>
        <v>18.399999999999999</v>
      </c>
      <c r="G16" s="54">
        <f>'MID Term 2'!J13</f>
        <v>24</v>
      </c>
      <c r="H16" s="37">
        <f>'MID Term 2'!N13</f>
        <v>25</v>
      </c>
      <c r="I16" s="37">
        <f t="shared" si="0"/>
        <v>0</v>
      </c>
      <c r="J16" s="37">
        <f t="shared" si="1"/>
        <v>0</v>
      </c>
      <c r="K16" s="37">
        <f t="shared" si="2"/>
        <v>0</v>
      </c>
      <c r="L16" s="37">
        <f t="shared" si="3"/>
        <v>1</v>
      </c>
      <c r="M16" s="37">
        <f t="shared" si="4"/>
        <v>1</v>
      </c>
      <c r="N16" s="37">
        <f t="shared" si="5"/>
        <v>102</v>
      </c>
      <c r="O16" s="37">
        <f t="shared" si="6"/>
        <v>51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0" t="s">
        <v>90</v>
      </c>
      <c r="C17" s="72" t="s">
        <v>103</v>
      </c>
      <c r="D17" s="37">
        <f>' MID Term 1'!D14</f>
        <v>11.200000000000001</v>
      </c>
      <c r="E17" s="37">
        <f>' MID Term 1'!H14</f>
        <v>12.200000000000001</v>
      </c>
      <c r="F17" s="37">
        <f>' MID Term 1'!L14+'MID Term 2'!F14</f>
        <v>16.2</v>
      </c>
      <c r="G17" s="54">
        <f>'MID Term 2'!J14</f>
        <v>25.2</v>
      </c>
      <c r="H17" s="37">
        <f>'MID Term 2'!N14</f>
        <v>26.2</v>
      </c>
      <c r="I17" s="37">
        <f t="shared" si="0"/>
        <v>0</v>
      </c>
      <c r="J17" s="37">
        <f t="shared" si="1"/>
        <v>0</v>
      </c>
      <c r="K17" s="37">
        <f t="shared" si="2"/>
        <v>0</v>
      </c>
      <c r="L17" s="37">
        <f t="shared" si="3"/>
        <v>1</v>
      </c>
      <c r="M17" s="37">
        <f t="shared" si="4"/>
        <v>1</v>
      </c>
      <c r="N17" s="37">
        <f t="shared" si="5"/>
        <v>91</v>
      </c>
      <c r="O17" s="37">
        <f t="shared" si="6"/>
        <v>46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0" t="s">
        <v>92</v>
      </c>
      <c r="C18" s="71" t="s">
        <v>93</v>
      </c>
      <c r="D18" s="37">
        <f>' MID Term 1'!D15</f>
        <v>26</v>
      </c>
      <c r="E18" s="37">
        <f>' MID Term 1'!H15</f>
        <v>27</v>
      </c>
      <c r="F18" s="37">
        <f>' MID Term 1'!L15+'MID Term 2'!F15</f>
        <v>24</v>
      </c>
      <c r="G18" s="54">
        <f>'MID Term 2'!J15</f>
        <v>26</v>
      </c>
      <c r="H18" s="37">
        <f>'MID Term 2'!N15</f>
        <v>27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130</v>
      </c>
      <c r="O18" s="37">
        <f t="shared" si="6"/>
        <v>65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0" t="s">
        <v>94</v>
      </c>
      <c r="C19" s="71" t="s">
        <v>95</v>
      </c>
      <c r="D19" s="37">
        <f>' MID Term 1'!D16</f>
        <v>26</v>
      </c>
      <c r="E19" s="37">
        <f>' MID Term 1'!H16</f>
        <v>27</v>
      </c>
      <c r="F19" s="37">
        <f>' MID Term 1'!L16+'MID Term 2'!F16</f>
        <v>24.06666666666667</v>
      </c>
      <c r="G19" s="54">
        <f>'MID Term 2'!J16</f>
        <v>25</v>
      </c>
      <c r="H19" s="37">
        <f>'MID Term 2'!N16</f>
        <v>26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128.06666666666666</v>
      </c>
      <c r="O19" s="37">
        <f t="shared" si="6"/>
        <v>64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0" t="s">
        <v>96</v>
      </c>
      <c r="C20" s="71" t="s">
        <v>97</v>
      </c>
      <c r="D20" s="37">
        <f>' MID Term 1'!D17</f>
        <v>26</v>
      </c>
      <c r="E20" s="37">
        <f>' MID Term 1'!H17</f>
        <v>27</v>
      </c>
      <c r="F20" s="37">
        <f>' MID Term 1'!L17+'MID Term 2'!F17</f>
        <v>24</v>
      </c>
      <c r="G20" s="54">
        <f>'MID Term 2'!J17</f>
        <v>26</v>
      </c>
      <c r="H20" s="37">
        <f>'MID Term 2'!N17</f>
        <v>27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130</v>
      </c>
      <c r="O20" s="37">
        <f t="shared" si="6"/>
        <v>65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0" t="s">
        <v>98</v>
      </c>
      <c r="C21" s="71" t="s">
        <v>99</v>
      </c>
      <c r="D21" s="37">
        <f>' MID Term 1'!D18</f>
        <v>23</v>
      </c>
      <c r="E21" s="37">
        <f>' MID Term 1'!H18</f>
        <v>24</v>
      </c>
      <c r="F21" s="37">
        <f>' MID Term 1'!L18+'MID Term 2'!F18</f>
        <v>21.199999999999996</v>
      </c>
      <c r="G21" s="54">
        <f>'MID Term 2'!J18</f>
        <v>22.400000000000002</v>
      </c>
      <c r="H21" s="37">
        <f>'MID Term 2'!N18</f>
        <v>23.400000000000002</v>
      </c>
      <c r="I21" s="37">
        <f t="shared" si="0"/>
        <v>1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114</v>
      </c>
      <c r="O21" s="37">
        <f t="shared" si="6"/>
        <v>57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0" t="s">
        <v>100</v>
      </c>
      <c r="C22" s="71" t="s">
        <v>101</v>
      </c>
      <c r="D22" s="37">
        <f>' MID Term 1'!D19</f>
        <v>28</v>
      </c>
      <c r="E22" s="37">
        <f>' MID Term 1'!H19</f>
        <v>28</v>
      </c>
      <c r="F22" s="37">
        <f>' MID Term 1'!L19+'MID Term 2'!F19</f>
        <v>28</v>
      </c>
      <c r="G22" s="54">
        <f>'MID Term 2'!J19</f>
        <v>28</v>
      </c>
      <c r="H22" s="37">
        <f>'MID Term 2'!N19</f>
        <v>28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140</v>
      </c>
      <c r="O22" s="37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5">
        <v>18</v>
      </c>
      <c r="E23" s="55">
        <v>18</v>
      </c>
      <c r="F23" s="55">
        <v>18</v>
      </c>
      <c r="G23" s="55">
        <v>18</v>
      </c>
      <c r="H23" s="55">
        <v>18</v>
      </c>
      <c r="I23" s="56">
        <f>SUM(I10:I22)</f>
        <v>11</v>
      </c>
      <c r="J23" s="56">
        <f>SUM(J10:J22)</f>
        <v>11</v>
      </c>
      <c r="K23" s="56">
        <f>SUM(K10:K22)</f>
        <v>10</v>
      </c>
      <c r="L23" s="56">
        <f>SUM(L10:L22)</f>
        <v>12</v>
      </c>
      <c r="M23" s="56">
        <f>SUM(M10:M22)</f>
        <v>12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2" t="s">
        <v>68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3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4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4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6" t="s">
        <v>30</v>
      </c>
      <c r="B28" s="93"/>
      <c r="C28" s="94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6" t="s">
        <v>122</v>
      </c>
      <c r="B29" s="93"/>
      <c r="C29" s="94"/>
      <c r="D29" s="58">
        <f>ROUND((I23/D23*100),0)</f>
        <v>61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6" t="s">
        <v>123</v>
      </c>
      <c r="B30" s="93"/>
      <c r="C30" s="94"/>
      <c r="D30" s="58">
        <f>ROUND((J23/E23*100),0)</f>
        <v>61</v>
      </c>
      <c r="E30" s="57">
        <f t="shared" si="7"/>
        <v>3</v>
      </c>
      <c r="F30" s="58">
        <f t="shared" si="8"/>
        <v>0.60000000000000009</v>
      </c>
      <c r="G30" s="58"/>
      <c r="H30" s="39"/>
      <c r="I30" s="123" t="s">
        <v>69</v>
      </c>
      <c r="J30" s="124"/>
      <c r="K30" s="60">
        <f>SUM(F29:F33)</f>
        <v>2.8000000000000003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6" t="s">
        <v>124</v>
      </c>
      <c r="B31" s="93"/>
      <c r="C31" s="94"/>
      <c r="D31" s="58">
        <f>ROUND((K23/F23*100),0)</f>
        <v>56</v>
      </c>
      <c r="E31" s="57">
        <f t="shared" si="7"/>
        <v>2</v>
      </c>
      <c r="F31" s="58">
        <f t="shared" si="8"/>
        <v>0.4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6" t="s">
        <v>125</v>
      </c>
      <c r="B32" s="93"/>
      <c r="C32" s="94"/>
      <c r="D32" s="58">
        <f>ROUND((L23/G23*100),0)</f>
        <v>67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6" t="s">
        <v>126</v>
      </c>
      <c r="B33" s="93"/>
      <c r="C33" s="94"/>
      <c r="D33" s="58">
        <f>ROUND((M23/H23*100),0)</f>
        <v>67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2" t="s">
        <v>70</v>
      </c>
      <c r="B34" s="102"/>
      <c r="C34" s="102"/>
      <c r="D34" s="102"/>
      <c r="E34" s="102"/>
      <c r="F34" s="102"/>
      <c r="G34" s="102"/>
      <c r="H34" s="103"/>
      <c r="I34" s="122" t="s">
        <v>71</v>
      </c>
      <c r="J34" s="102"/>
      <c r="K34" s="102"/>
      <c r="L34" s="102"/>
      <c r="M34" s="102"/>
      <c r="N34" s="102"/>
      <c r="O34" s="103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2"/>
      <c r="B35" s="113"/>
      <c r="C35" s="113"/>
      <c r="D35" s="113"/>
      <c r="E35" s="113"/>
      <c r="F35" s="113"/>
      <c r="G35" s="113"/>
      <c r="H35" s="114"/>
      <c r="I35" s="112"/>
      <c r="J35" s="113"/>
      <c r="K35" s="113"/>
      <c r="L35" s="113"/>
      <c r="M35" s="113"/>
      <c r="N35" s="113"/>
      <c r="O35" s="114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2"/>
      <c r="B36" s="113"/>
      <c r="C36" s="113"/>
      <c r="D36" s="113"/>
      <c r="E36" s="113"/>
      <c r="F36" s="113"/>
      <c r="G36" s="113"/>
      <c r="H36" s="114"/>
      <c r="I36" s="112"/>
      <c r="J36" s="113"/>
      <c r="K36" s="113"/>
      <c r="L36" s="113"/>
      <c r="M36" s="113"/>
      <c r="N36" s="113"/>
      <c r="O36" s="114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4"/>
      <c r="B37" s="105"/>
      <c r="C37" s="105"/>
      <c r="D37" s="105"/>
      <c r="E37" s="105"/>
      <c r="F37" s="105"/>
      <c r="G37" s="105"/>
      <c r="H37" s="106"/>
      <c r="I37" s="104"/>
      <c r="J37" s="105"/>
      <c r="K37" s="105"/>
      <c r="L37" s="105"/>
      <c r="M37" s="105"/>
      <c r="N37" s="105"/>
      <c r="O37" s="10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D14" sqref="D1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</row>
    <row r="2" spans="1:25" ht="19.5" customHeight="1">
      <c r="A2" s="110" t="s">
        <v>72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</row>
    <row r="3" spans="1:2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</row>
    <row r="4" spans="1:25" ht="19.5" customHeight="1">
      <c r="A4" s="110" t="s">
        <v>112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114</v>
      </c>
      <c r="B6" s="38">
        <f>((('Attainment Sheet Sessional'!$E29/3)*0.6)*'CO-PO Mapping'!B6)/3</f>
        <v>0.6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</v>
      </c>
      <c r="E6" s="38">
        <f>((('Attainment Sheet Sessional'!$E29/3)*0.6)*'CO-PO Mapping'!E6)/3</f>
        <v>0.6</v>
      </c>
      <c r="F6" s="38">
        <f>((('Attainment Sheet Sessional'!$E29/3)*0.6)*'CO-PO Mapping'!F6)/3</f>
        <v>0.39999999999999997</v>
      </c>
      <c r="G6" s="38">
        <f>((('Attainment Sheet Sessional'!$E29/3)*0.6)*'CO-PO Mapping'!G6)/3</f>
        <v>0</v>
      </c>
      <c r="H6" s="38">
        <f>((('Attainment Sheet Sessional'!$E29/3)*0.6)*'CO-PO Mapping'!H6)/3</f>
        <v>0</v>
      </c>
      <c r="I6" s="38">
        <f>((('Attainment Sheet Sessional'!$E29/3)*0.6)*'CO-PO Mapping'!I6)/3</f>
        <v>0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</v>
      </c>
      <c r="N6" s="38">
        <f>((('Attainment Sheet Sessional'!$E29/3)*0.6)*'CO-PO Mapping'!N6)/3</f>
        <v>0.19999999999999998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3" t="s">
        <v>115</v>
      </c>
      <c r="B7" s="38">
        <f>((('Attainment Sheet Sessional'!$E30/3)*0.6)*'CO-PO Mapping'!B7)/3</f>
        <v>0.6</v>
      </c>
      <c r="C7" s="38">
        <f>((('Attainment Sheet Sessional'!$E30/3)*0.6)*'CO-PO Mapping'!C7)/3</f>
        <v>0.6</v>
      </c>
      <c r="D7" s="38">
        <f>((('Attainment Sheet Sessional'!$E30/3)*0.6)*'CO-PO Mapping'!D7)/3</f>
        <v>0.19999999999999998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0.39999999999999997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0.19999999999999998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0.19999999999999998</v>
      </c>
      <c r="P7" s="38">
        <f>((('Attainment Sheet Sessional'!$E30/3)*0.6)*'CO-PO Mapping'!P7)/3</f>
        <v>0.39999999999999997</v>
      </c>
    </row>
    <row r="8" spans="1:25" ht="19.5" customHeight="1">
      <c r="A8" s="33" t="s">
        <v>116</v>
      </c>
      <c r="B8" s="38">
        <f>((('Attainment Sheet Sessional'!$E31/3)*0.6)*'CO-PO Mapping'!B8)/3</f>
        <v>0.39999999999999997</v>
      </c>
      <c r="C8" s="38">
        <f>((('Attainment Sheet Sessional'!$E31/3)*0.6)*'CO-PO Mapping'!C8)/3</f>
        <v>0.26666666666666666</v>
      </c>
      <c r="D8" s="38">
        <f>((('Attainment Sheet Sessional'!$E31/3)*0.6)*'CO-PO Mapping'!D8)/3</f>
        <v>0.26666666666666666</v>
      </c>
      <c r="E8" s="38">
        <f>((('Attainment Sheet Sessional'!$E31/3)*0.6)*'CO-PO Mapping'!E8)/3</f>
        <v>0</v>
      </c>
      <c r="F8" s="38">
        <f>((('Attainment Sheet Sessional'!$E31/3)*0.6)*'CO-PO Mapping'!F8)/3</f>
        <v>0.26666666666666666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0.13333333333333333</v>
      </c>
      <c r="N8" s="38">
        <f>((('Attainment Sheet Sessional'!$E31/3)*0.6)*'CO-PO Mapping'!N8)/3</f>
        <v>0.13333333333333333</v>
      </c>
      <c r="O8" s="38">
        <f>((('Attainment Sheet Sessional'!$E31/3)*0.6)*'CO-PO Mapping'!O8)/3</f>
        <v>0.13333333333333333</v>
      </c>
      <c r="P8" s="38">
        <f>((('Attainment Sheet Sessional'!$E31/3)*0.6)*'CO-PO Mapping'!P8)/3</f>
        <v>0.13333333333333333</v>
      </c>
    </row>
    <row r="9" spans="1:25" ht="19.5" customHeight="1">
      <c r="A9" s="33" t="s">
        <v>117</v>
      </c>
      <c r="B9" s="38">
        <f>((('Attainment Sheet Sessional'!$E32/3)*0.6)*'CO-PO Mapping'!B9)/3</f>
        <v>0.39999999999999997</v>
      </c>
      <c r="C9" s="38">
        <f>((('Attainment Sheet Sessional'!$E32/3)*0.6)*'CO-PO Mapping'!C9)/3</f>
        <v>0.6</v>
      </c>
      <c r="D9" s="38">
        <f>((('Attainment Sheet Sessional'!$E32/3)*0.6)*'CO-PO Mapping'!D9)/3</f>
        <v>0.39999999999999997</v>
      </c>
      <c r="E9" s="38">
        <f>((('Attainment Sheet Sessional'!$E32/3)*0.6)*'CO-PO Mapping'!E9)/3</f>
        <v>0.39999999999999997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0.19999999999999998</v>
      </c>
      <c r="O9" s="38">
        <f>((('Attainment Sheet Sessional'!$E32/3)*0.6)*'CO-PO Mapping'!O9)/3</f>
        <v>0.6</v>
      </c>
      <c r="P9" s="38">
        <f>((('Attainment Sheet Sessional'!$E32/3)*0.6)*'CO-PO Mapping'!P9)/3</f>
        <v>0.19999999999999998</v>
      </c>
    </row>
    <row r="10" spans="1:25" ht="19.5" customHeight="1">
      <c r="A10" s="33" t="s">
        <v>118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0.6</v>
      </c>
      <c r="D10" s="38">
        <f>((('Attainment Sheet Sessional'!$E33/3)*0.6)*'CO-PO Mapping'!D10)/3</f>
        <v>0.6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</v>
      </c>
      <c r="N10" s="38">
        <f>((('Attainment Sheet Sessional'!$E33/3)*0.6)*'CO-PO Mapping'!N10)/3</f>
        <v>0.6</v>
      </c>
      <c r="O10" s="38">
        <f>((('Attainment Sheet Sessional'!$E33/3)*0.6)*'CO-PO Mapping'!O10)/3</f>
        <v>0.19999999999999998</v>
      </c>
      <c r="P10" s="38">
        <f>((('Attainment Sheet Sessional'!$E33/3)*0.6)*'CO-PO Mapping'!P10)/3</f>
        <v>0</v>
      </c>
    </row>
    <row r="11" spans="1:25" ht="31.5">
      <c r="A11" s="33" t="s">
        <v>119</v>
      </c>
      <c r="B11" s="38">
        <f t="shared" ref="B11:P11" si="0">AVERAGE(B6:B10)</f>
        <v>0.48</v>
      </c>
      <c r="C11" s="38">
        <f t="shared" si="0"/>
        <v>0.49333333333333335</v>
      </c>
      <c r="D11" s="38">
        <f t="shared" si="0"/>
        <v>0.29333333333333333</v>
      </c>
      <c r="E11" s="38">
        <f t="shared" si="0"/>
        <v>0.36</v>
      </c>
      <c r="F11" s="38">
        <f t="shared" si="0"/>
        <v>0.29333333333333333</v>
      </c>
      <c r="G11" s="38">
        <f t="shared" si="0"/>
        <v>0</v>
      </c>
      <c r="H11" s="38">
        <f t="shared" si="0"/>
        <v>0</v>
      </c>
      <c r="I11" s="38">
        <f t="shared" si="0"/>
        <v>0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6.6666666666666666E-2</v>
      </c>
      <c r="N11" s="66">
        <f t="shared" si="0"/>
        <v>0.30666666666666664</v>
      </c>
      <c r="O11" s="66">
        <f t="shared" si="0"/>
        <v>0.30666666666666664</v>
      </c>
      <c r="P11" s="66">
        <f t="shared" si="0"/>
        <v>0.22666666666666666</v>
      </c>
    </row>
    <row r="12" spans="1:25" ht="39.75" customHeight="1">
      <c r="A12" s="116" t="s">
        <v>33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16"/>
      <c r="O12" s="93"/>
      <c r="P12" s="94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C9" sqref="C9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10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10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10" t="s">
        <v>75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10" t="s">
        <v>113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121</v>
      </c>
      <c r="B6" s="38">
        <f>'Attainment Tool 1 C to PO'!B6+'Attainment CO to PO Sessional'!B11</f>
        <v>0.48</v>
      </c>
      <c r="C6" s="38">
        <f>'Attainment Tool 1 C to PO'!C6+'Attainment CO to PO Sessional'!C11</f>
        <v>0.49333333333333335</v>
      </c>
      <c r="D6" s="38">
        <f>'Attainment Tool 1 C to PO'!D6+'Attainment CO to PO Sessional'!D11</f>
        <v>0.29333333333333333</v>
      </c>
      <c r="E6" s="38">
        <f>'Attainment Tool 1 C to PO'!E6+'Attainment CO to PO Sessional'!E11</f>
        <v>0.36</v>
      </c>
      <c r="F6" s="38">
        <f>'Attainment Tool 1 C to PO'!F6+'Attainment CO to PO Sessional'!F11</f>
        <v>0.29333333333333333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6.6666666666666666E-2</v>
      </c>
      <c r="N6" s="38">
        <f>'Attainment Tool 1 C to PO'!N6+'Attainment CO to PO Sessional'!N11</f>
        <v>0.30666666666666664</v>
      </c>
      <c r="O6" s="38">
        <f>'Attainment Tool 1 C to PO'!O6+'Attainment CO to PO Sessional'!O11</f>
        <v>0.30666666666666664</v>
      </c>
      <c r="P6" s="38">
        <f>'Attainment Tool 1 C to PO'!P6+'Attainment CO to PO Sessional'!P11</f>
        <v>0.22666666666666666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127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6" t="s">
        <v>33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16"/>
      <c r="O8" s="93"/>
      <c r="P8" s="94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Hitesh Sen</cp:lastModifiedBy>
  <dcterms:created xsi:type="dcterms:W3CDTF">2018-02-21T04:44:08Z</dcterms:created>
  <dcterms:modified xsi:type="dcterms:W3CDTF">2024-11-08T09:02:23Z</dcterms:modified>
</cp:coreProperties>
</file>