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4" activeTab="6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D11" i="9"/>
  <c r="D13"/>
  <c r="D15"/>
  <c r="D17"/>
  <c r="D19"/>
  <c r="D21"/>
  <c r="D10"/>
  <c r="H11"/>
  <c r="H12"/>
  <c r="H13"/>
  <c r="H14"/>
  <c r="H15"/>
  <c r="H16"/>
  <c r="H17"/>
  <c r="H18"/>
  <c r="H19"/>
  <c r="H20"/>
  <c r="H21"/>
  <c r="H22"/>
  <c r="H10"/>
  <c r="G11"/>
  <c r="G12"/>
  <c r="G13"/>
  <c r="G14"/>
  <c r="G15"/>
  <c r="G16"/>
  <c r="G17"/>
  <c r="G18"/>
  <c r="G19"/>
  <c r="G20"/>
  <c r="G21"/>
  <c r="G22"/>
  <c r="G10"/>
  <c r="F11"/>
  <c r="F12"/>
  <c r="F13"/>
  <c r="F14"/>
  <c r="F15"/>
  <c r="F16"/>
  <c r="F17"/>
  <c r="F18"/>
  <c r="F19"/>
  <c r="F20"/>
  <c r="F21"/>
  <c r="F22"/>
  <c r="F10"/>
  <c r="E11"/>
  <c r="E12"/>
  <c r="E13"/>
  <c r="E14"/>
  <c r="E15"/>
  <c r="E16"/>
  <c r="E17"/>
  <c r="E18"/>
  <c r="E19"/>
  <c r="E20"/>
  <c r="E21"/>
  <c r="E22"/>
  <c r="E10"/>
  <c r="D12"/>
  <c r="D14"/>
  <c r="D16"/>
  <c r="D18"/>
  <c r="D20"/>
  <c r="D22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19" i="5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1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0" i="7" l="1"/>
  <c r="P21" s="1"/>
  <c r="E20" i="5"/>
  <c r="E21" s="1"/>
  <c r="G20"/>
  <c r="G21" s="1"/>
  <c r="L13" i="9"/>
  <c r="L15"/>
  <c r="N8"/>
  <c r="O8" s="1"/>
  <c r="K8" i="7"/>
  <c r="K16"/>
  <c r="Q20"/>
  <c r="Q21" s="1"/>
  <c r="K10"/>
  <c r="K14"/>
  <c r="K18"/>
  <c r="M7"/>
  <c r="M9"/>
  <c r="M11"/>
  <c r="M13"/>
  <c r="M15"/>
  <c r="M17"/>
  <c r="M19"/>
  <c r="N12" i="9"/>
  <c r="O12" s="1"/>
  <c r="N20"/>
  <c r="O20" s="1"/>
  <c r="G20" i="7"/>
  <c r="G21" s="1"/>
  <c r="I20"/>
  <c r="I21" s="1"/>
  <c r="K7"/>
  <c r="K20" s="1"/>
  <c r="K21" s="1"/>
  <c r="O20"/>
  <c r="O21" s="1"/>
  <c r="M8"/>
  <c r="K9"/>
  <c r="M10"/>
  <c r="K11"/>
  <c r="M12"/>
  <c r="K13"/>
  <c r="M14"/>
  <c r="K15"/>
  <c r="M16"/>
  <c r="K17"/>
  <c r="M18"/>
  <c r="K19"/>
  <c r="L14" i="9"/>
  <c r="L22"/>
  <c r="I15" i="5"/>
  <c r="M20"/>
  <c r="M21" s="1"/>
  <c r="O20"/>
  <c r="O21" s="1"/>
  <c r="I11"/>
  <c r="I19"/>
  <c r="H21" i="2"/>
  <c r="D24" s="1"/>
  <c r="I10" i="9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F20"/>
  <c r="F21" s="1"/>
  <c r="K7"/>
  <c r="N20"/>
  <c r="N21" s="1"/>
  <c r="I8"/>
  <c r="K9"/>
  <c r="I10"/>
  <c r="K11"/>
  <c r="I12"/>
  <c r="K13"/>
  <c r="I14"/>
  <c r="K15"/>
  <c r="I16"/>
  <c r="K17"/>
  <c r="I18"/>
  <c r="K19"/>
  <c r="J10" i="9"/>
  <c r="L10"/>
  <c r="J14"/>
  <c r="J18"/>
  <c r="L18"/>
  <c r="J22"/>
  <c r="K8" i="5"/>
  <c r="K10"/>
  <c r="K12"/>
  <c r="K14"/>
  <c r="K16"/>
  <c r="K18"/>
  <c r="J12" i="9"/>
  <c r="L12"/>
  <c r="J16"/>
  <c r="L16"/>
  <c r="J20"/>
  <c r="L20"/>
  <c r="D23" i="2"/>
  <c r="E23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M20" i="7" l="1"/>
  <c r="M21" s="1"/>
  <c r="J23" i="9"/>
  <c r="D30" s="1"/>
  <c r="E30" s="1"/>
  <c r="O7" i="10" s="1"/>
  <c r="N22" i="9"/>
  <c r="O22" s="1"/>
  <c r="N18"/>
  <c r="O18" s="1"/>
  <c r="N14"/>
  <c r="O14" s="1"/>
  <c r="N10"/>
  <c r="O10" s="1"/>
  <c r="L20" i="7"/>
  <c r="L21" s="1"/>
  <c r="E24" i="2"/>
  <c r="G6" i="3" s="1"/>
  <c r="H6" s="1"/>
  <c r="F6"/>
  <c r="I20" i="5"/>
  <c r="I21" s="1"/>
  <c r="M23" i="9"/>
  <c r="D33" s="1"/>
  <c r="E33" s="1"/>
  <c r="N10" i="10" s="1"/>
  <c r="J20" i="5"/>
  <c r="J21" s="1"/>
  <c r="K20"/>
  <c r="K21" s="1"/>
  <c r="L23" i="9"/>
  <c r="D32" s="1"/>
  <c r="E32" s="1"/>
  <c r="O9" i="10" s="1"/>
  <c r="I23" i="9"/>
  <c r="D29" s="1"/>
  <c r="E29" s="1"/>
  <c r="N6" i="10" s="1"/>
  <c r="I7"/>
  <c r="H7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F30" l="1"/>
  <c r="P7" i="10"/>
  <c r="D7"/>
  <c r="L7"/>
  <c r="E7"/>
  <c r="M7"/>
  <c r="B7"/>
  <c r="F7"/>
  <c r="J7"/>
  <c r="N7"/>
  <c r="C7"/>
  <c r="G7"/>
  <c r="K7"/>
  <c r="B9"/>
  <c r="J9"/>
  <c r="F9"/>
  <c r="N9"/>
  <c r="D9"/>
  <c r="H9"/>
  <c r="L9"/>
  <c r="P9"/>
  <c r="C9"/>
  <c r="G9"/>
  <c r="K9"/>
  <c r="F32" i="9"/>
  <c r="E9" i="10"/>
  <c r="I9"/>
  <c r="M9"/>
  <c r="I6"/>
  <c r="D6"/>
  <c r="E6"/>
  <c r="M6"/>
  <c r="L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O11" s="1"/>
  <c r="O6" i="11" s="1"/>
  <c r="O7" s="1"/>
  <c r="M8" i="10"/>
  <c r="K8"/>
  <c r="I8"/>
  <c r="G8"/>
  <c r="G11" s="1"/>
  <c r="G6" i="11" s="1"/>
  <c r="G7" s="1"/>
  <c r="E8" i="10"/>
  <c r="C8"/>
  <c r="F31" i="9"/>
  <c r="I11" i="10"/>
  <c r="I6" i="11" s="1"/>
  <c r="I7" s="1"/>
  <c r="M11" i="10"/>
  <c r="M6" i="11" s="1"/>
  <c r="M7" s="1"/>
  <c r="N11" i="10"/>
  <c r="N6" i="11" s="1"/>
  <c r="N7" s="1"/>
  <c r="F11" i="10" l="1"/>
  <c r="F6" i="11" s="1"/>
  <c r="F7" s="1"/>
  <c r="J11" i="10"/>
  <c r="J6" i="11" s="1"/>
  <c r="J7" s="1"/>
  <c r="D11" i="10"/>
  <c r="D6" i="11" s="1"/>
  <c r="D7" s="1"/>
  <c r="B11" i="10"/>
  <c r="B6" i="11" s="1"/>
  <c r="B7" s="1"/>
  <c r="E11" i="10"/>
  <c r="E6" i="11" s="1"/>
  <c r="E7" s="1"/>
  <c r="K30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<sst xmlns="http://schemas.openxmlformats.org/spreadsheetml/2006/main" count="391" uniqueCount="127">
  <si>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</si>
  <si>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</si>
  <si>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</si>
  <si>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</si>
  <si>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</si>
  <si>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</si>
  <si>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</si>
  <si>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</si>
  <si>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</si>
  <si>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</si>
  <si>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</si>
  <si>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</si>
  <si>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</si>
  <si>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</si>
  <si>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</si>
  <si>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</si>
  <si>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</si>
  <si>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</si>
  <si>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</si>
  <si>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</si>
  <si>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</si>
  <si>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</si>
  <si>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</si>
  <si>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</si>
  <si>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</si>
  <si>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</si>
  <si>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</si>
  <si>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</si>
  <si>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</si>
  <si>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</si>
  <si>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</si>
  <si>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</si>
  <si>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</si>
  <si>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</si>
  <si>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</si>
  <si>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</si>
  <si>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</si>
  <si>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</si>
  <si>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</si>
  <si>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</si>
  <si>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</si>
  <si>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</si>
  <si>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</si>
  <si>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</si>
  <si>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</si>
  <si>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</si>
  <si>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</si>
  <si>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</si>
  <si>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</si>
  <si>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</si>
  <si>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</si>
  <si>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</si>
  <si>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</si>
  <si>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</si>
  <si>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</si>
  <si>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</si>
  <si>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</si>
  <si>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</si>
  <si>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</si>
  <si>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</si>
  <si>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</si>
  <si>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</si>
  <si>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</si>
  <si>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</si>
  <si>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</si>
  <si>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</si>
  <si>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</si>
  <si>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</si>
  <si>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</si>
  <si>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</si>
  <si>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</si>
  <si>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</si>
  <si>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</si>
  <si>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</si>
  <si>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</si>
  <si>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</si>
  <si>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</si>
  <si>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</si>
  <si>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</si>
  <si>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</si>
  <si>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</si>
  <si>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</si>
  <si>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</si>
  <si>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</si>
  <si>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</si>
  <si>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</si>
  <si>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</si>
  <si>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</si>
  <si>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</si>
  <si>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</si>
  <si>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</si>
  <si>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</si>
  <si>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</si>
  <si>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</si>
  <si>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</si>
  <si>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</si>
  <si>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</si>
  <si>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</si>
  <si>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</si>
  <si>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</si>
  <si>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</si>
  <si>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3EC4-06</t>
  </si>
  <si>
    <t>MS. VAISHALI PUJARI</t>
  </si>
  <si>
    <t>Course code as per NAAC</t>
  </si>
  <si>
    <t>Attainment of Subject Code 3EC4-06 Sheet</t>
  </si>
  <si>
    <t xml:space="preserve">II YEAR IV SEM </t>
  </si>
  <si>
    <t>SUBJECT: Analog and Digital Communication                                                                                                 Faculty: Hitesh Sen</t>
  </si>
  <si>
    <t>SUBJECT:Analog and Digital Communication                                                                      Subject Teacher: Hitesh Sen</t>
  </si>
  <si>
    <t>SUBJECT:Analog and Digital Communication                                                    Subject Teacher: Hitesh Sen</t>
  </si>
  <si>
    <t>SUBJECT:Analog and Digital Communication                                                                                     Name of Faculty: Hitesh Sen</t>
  </si>
  <si>
    <t>SUBJECT:  Analog and Digital Communication                                                                                                                                     Name of Faculty: Hitesh Sen</t>
  </si>
  <si>
    <t>SUBJECT: Analog and Digital Communication                                                                          Name of Faculty: Hitesh Sen</t>
  </si>
  <si>
    <t>SUBJECT: Analog and Digital Communication                                                                                               Name of Faculty: Hitesh Sen</t>
  </si>
  <si>
    <t>CO24EC407.1</t>
  </si>
  <si>
    <t>CO24EC407.2</t>
  </si>
  <si>
    <t>CO24EC407.3</t>
  </si>
  <si>
    <t>CO24EC407.4</t>
  </si>
  <si>
    <t>CO24EC407.5</t>
  </si>
  <si>
    <t>C24EC407 (AVG)</t>
  </si>
  <si>
    <t>Final Mapping of C24EC407</t>
  </si>
  <si>
    <t>CO24EC407</t>
  </si>
  <si>
    <t>No. of Students Attained CO24EC407.1</t>
  </si>
  <si>
    <t>No. of Students Attained CO24EC407.2</t>
  </si>
  <si>
    <t>No. of Students Attained CO24EC407.3</t>
  </si>
  <si>
    <t>No. of Students Attained CO24EC407.4</t>
  </si>
  <si>
    <t>No. of Students Attained CO24EC407.5</t>
  </si>
  <si>
    <t>CO24EC407
(Round Off)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</si>
</sst>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2" fillId="0" borderId="28" xfId="0" applyFont="1" applyBorder="1"/>
    <xf numFmtId="0" fontId="13" fillId="5" borderId="29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6" fillId="0" borderId="28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1" fontId="6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9" fillId="0" borderId="19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3" fillId="0" borderId="24" xfId="0" applyFont="1" applyBorder="1"/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N6" sqref="N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4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4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4" t="s">
        <v>106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113</v>
      </c>
      <c r="B6" s="77">
        <v>3</v>
      </c>
      <c r="C6" s="78">
        <v>2</v>
      </c>
      <c r="D6" s="78">
        <v>0</v>
      </c>
      <c r="E6" s="78">
        <v>3</v>
      </c>
      <c r="F6" s="78">
        <v>2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1</v>
      </c>
      <c r="O6" s="78">
        <v>2</v>
      </c>
      <c r="P6" s="78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114</v>
      </c>
      <c r="B7" s="79">
        <v>3</v>
      </c>
      <c r="C7" s="80">
        <v>3</v>
      </c>
      <c r="D7" s="80">
        <v>1</v>
      </c>
      <c r="E7" s="80">
        <v>2</v>
      </c>
      <c r="F7" s="80">
        <v>2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1</v>
      </c>
      <c r="N7" s="80">
        <v>2</v>
      </c>
      <c r="O7" s="80">
        <v>1</v>
      </c>
      <c r="P7" s="80">
        <v>2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115</v>
      </c>
      <c r="B8" s="79">
        <v>3</v>
      </c>
      <c r="C8" s="80">
        <v>2</v>
      </c>
      <c r="D8" s="80">
        <v>2</v>
      </c>
      <c r="E8" s="80">
        <v>0</v>
      </c>
      <c r="F8" s="80">
        <v>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1</v>
      </c>
      <c r="N8" s="80">
        <v>1</v>
      </c>
      <c r="O8" s="80">
        <v>1</v>
      </c>
      <c r="P8" s="80">
        <v>1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116</v>
      </c>
      <c r="B9" s="79">
        <v>2</v>
      </c>
      <c r="C9" s="80">
        <v>3</v>
      </c>
      <c r="D9" s="80">
        <v>2</v>
      </c>
      <c r="E9" s="80">
        <v>2</v>
      </c>
      <c r="F9" s="80">
        <v>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1</v>
      </c>
      <c r="O9" s="80">
        <v>3</v>
      </c>
      <c r="P9" s="80">
        <v>1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117</v>
      </c>
      <c r="B10" s="79">
        <v>2</v>
      </c>
      <c r="C10" s="80">
        <v>3</v>
      </c>
      <c r="D10" s="80">
        <v>3</v>
      </c>
      <c r="E10" s="80">
        <v>2</v>
      </c>
      <c r="F10" s="80">
        <v>1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3</v>
      </c>
      <c r="O10" s="80">
        <v>1</v>
      </c>
      <c r="P10" s="80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118</v>
      </c>
      <c r="B11" s="8">
        <f t="shared" ref="B11:P11" si="0">AVERAGE(B6:B10)</f>
        <v>2.6</v>
      </c>
      <c r="C11" s="8">
        <f t="shared" si="0"/>
        <v>2.6</v>
      </c>
      <c r="D11" s="8">
        <f t="shared" si="0"/>
        <v>1.6</v>
      </c>
      <c r="E11" s="8">
        <f t="shared" si="0"/>
        <v>1.8</v>
      </c>
      <c r="F11" s="8">
        <f t="shared" si="0"/>
        <v>1.6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0.4</v>
      </c>
      <c r="N11" s="8">
        <f t="shared" si="0"/>
        <v>1.6</v>
      </c>
      <c r="O11" s="9">
        <f t="shared" si="0"/>
        <v>1.6</v>
      </c>
      <c r="P11" s="8">
        <f t="shared" si="0"/>
        <v>1.2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119</v>
      </c>
      <c r="B12" s="10">
        <f t="shared" ref="B12:P12" si="1">ROUND(B11,0)</f>
        <v>3</v>
      </c>
      <c r="C12" s="10">
        <f t="shared" si="1"/>
        <v>3</v>
      </c>
      <c r="D12" s="10">
        <f t="shared" si="1"/>
        <v>2</v>
      </c>
      <c r="E12" s="10">
        <f t="shared" si="1"/>
        <v>2</v>
      </c>
      <c r="F12" s="10">
        <f t="shared" si="1"/>
        <v>2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2</v>
      </c>
      <c r="O12" s="11">
        <f t="shared" si="1"/>
        <v>2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7" t="s">
        <v>17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7"/>
      <c r="O13" s="95"/>
      <c r="P13" s="96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E8" sqref="E8:E20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4" t="s">
        <v>74</v>
      </c>
      <c r="B1" s="95"/>
      <c r="C1" s="95"/>
      <c r="D1" s="95"/>
      <c r="E1" s="95"/>
      <c r="F1" s="95"/>
      <c r="G1" s="95"/>
      <c r="H1" s="96"/>
    </row>
    <row r="2" spans="1:26" ht="19.5" customHeight="1">
      <c r="A2" s="94" t="s">
        <v>18</v>
      </c>
      <c r="B2" s="95"/>
      <c r="C2" s="95"/>
      <c r="D2" s="95"/>
      <c r="E2" s="95"/>
      <c r="F2" s="95"/>
      <c r="G2" s="95"/>
      <c r="H2" s="96"/>
    </row>
    <row r="3" spans="1:26" ht="19.5" customHeight="1">
      <c r="A3" s="94" t="s">
        <v>105</v>
      </c>
      <c r="B3" s="95"/>
      <c r="C3" s="95"/>
      <c r="D3" s="95"/>
      <c r="E3" s="95"/>
      <c r="F3" s="95"/>
      <c r="G3" s="95"/>
      <c r="H3" s="96"/>
    </row>
    <row r="4" spans="1:26" ht="19.5" customHeight="1">
      <c r="A4" s="94" t="s">
        <v>107</v>
      </c>
      <c r="B4" s="95"/>
      <c r="C4" s="95"/>
      <c r="D4" s="95"/>
      <c r="E4" s="95"/>
      <c r="F4" s="95"/>
      <c r="G4" s="95"/>
      <c r="H4" s="9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09" t="s">
        <v>19</v>
      </c>
      <c r="B5" s="109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11" t="s">
        <v>25</v>
      </c>
      <c r="H5" s="9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10"/>
      <c r="B6" s="110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98" t="s">
        <v>29</v>
      </c>
      <c r="B7" s="99"/>
      <c r="C7" s="100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82" t="s">
        <v>75</v>
      </c>
      <c r="C8" s="84" t="s">
        <v>76</v>
      </c>
      <c r="D8" s="88">
        <v>0</v>
      </c>
      <c r="E8" s="88">
        <v>23</v>
      </c>
      <c r="F8" s="70">
        <v>34</v>
      </c>
      <c r="G8" s="21">
        <f t="shared" ref="G8:G20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82" t="s">
        <v>77</v>
      </c>
      <c r="C9" s="82" t="s">
        <v>78</v>
      </c>
      <c r="D9" s="88">
        <v>38</v>
      </c>
      <c r="E9" s="88">
        <v>29</v>
      </c>
      <c r="F9" s="71">
        <v>73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72" t="s">
        <v>79</v>
      </c>
      <c r="C10" s="73" t="s">
        <v>80</v>
      </c>
      <c r="D10" s="88">
        <v>24</v>
      </c>
      <c r="E10" s="88">
        <v>21</v>
      </c>
      <c r="F10" s="71">
        <v>29</v>
      </c>
      <c r="G10" s="21">
        <f t="shared" si="0"/>
        <v>0</v>
      </c>
      <c r="H10" s="22">
        <f t="shared" si="1"/>
        <v>0</v>
      </c>
      <c r="I10" s="23"/>
    </row>
    <row r="11" spans="1:26" ht="16.5" customHeight="1" thickBot="1">
      <c r="A11" s="20">
        <v>4</v>
      </c>
      <c r="B11" s="72" t="s">
        <v>81</v>
      </c>
      <c r="C11" s="74" t="s">
        <v>82</v>
      </c>
      <c r="D11" s="88">
        <v>20</v>
      </c>
      <c r="E11" s="88">
        <v>28</v>
      </c>
      <c r="F11" s="71">
        <v>29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2" t="s">
        <v>83</v>
      </c>
      <c r="C12" s="73" t="s">
        <v>84</v>
      </c>
      <c r="D12" s="88">
        <v>22</v>
      </c>
      <c r="E12" s="88">
        <v>23</v>
      </c>
      <c r="F12" s="71">
        <v>33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72" t="s">
        <v>85</v>
      </c>
      <c r="C13" s="73" t="s">
        <v>86</v>
      </c>
      <c r="D13" s="88">
        <v>32</v>
      </c>
      <c r="E13" s="88">
        <v>27</v>
      </c>
      <c r="F13" s="71">
        <v>41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2" t="s">
        <v>87</v>
      </c>
      <c r="C14" s="73" t="s">
        <v>88</v>
      </c>
      <c r="D14" s="88">
        <v>23</v>
      </c>
      <c r="E14" s="88">
        <v>27</v>
      </c>
      <c r="F14" s="71">
        <v>24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2" t="s">
        <v>89</v>
      </c>
      <c r="C15" s="74" t="s">
        <v>90</v>
      </c>
      <c r="D15" s="88">
        <v>38</v>
      </c>
      <c r="E15" s="88">
        <v>27</v>
      </c>
      <c r="F15" s="71">
        <v>32</v>
      </c>
      <c r="G15" s="21">
        <f t="shared" si="0"/>
        <v>0</v>
      </c>
      <c r="H15" s="22">
        <f t="shared" ref="H15:H20" si="2">IF((E15/$E$6)&gt;=$E$7,1,0)</f>
        <v>1</v>
      </c>
      <c r="I15" s="23"/>
    </row>
    <row r="16" spans="1:26" ht="16.5" customHeight="1" thickBot="1">
      <c r="A16" s="20">
        <v>9</v>
      </c>
      <c r="B16" s="72" t="s">
        <v>91</v>
      </c>
      <c r="C16" s="73" t="s">
        <v>92</v>
      </c>
      <c r="D16" s="88">
        <v>30</v>
      </c>
      <c r="E16" s="88">
        <v>28</v>
      </c>
      <c r="F16" s="71">
        <v>71</v>
      </c>
      <c r="G16" s="21">
        <f t="shared" si="0"/>
        <v>0</v>
      </c>
      <c r="H16" s="22">
        <f t="shared" si="2"/>
        <v>1</v>
      </c>
      <c r="I16" s="23"/>
    </row>
    <row r="17" spans="1:9" ht="16.5" customHeight="1" thickBot="1">
      <c r="A17" s="20">
        <v>10</v>
      </c>
      <c r="B17" s="72" t="s">
        <v>93</v>
      </c>
      <c r="C17" s="73" t="s">
        <v>94</v>
      </c>
      <c r="D17" s="88">
        <v>32</v>
      </c>
      <c r="E17" s="88">
        <v>25</v>
      </c>
      <c r="F17" s="71">
        <v>34</v>
      </c>
      <c r="G17" s="21">
        <f t="shared" si="0"/>
        <v>0</v>
      </c>
      <c r="H17" s="22">
        <f t="shared" si="2"/>
        <v>1</v>
      </c>
      <c r="I17" s="23"/>
    </row>
    <row r="18" spans="1:9" ht="16.5" customHeight="1" thickBot="1">
      <c r="A18" s="20">
        <v>11</v>
      </c>
      <c r="B18" s="72" t="s">
        <v>95</v>
      </c>
      <c r="C18" s="73" t="s">
        <v>96</v>
      </c>
      <c r="D18" s="88">
        <v>27</v>
      </c>
      <c r="E18" s="88">
        <v>27</v>
      </c>
      <c r="F18" s="71">
        <v>32</v>
      </c>
      <c r="G18" s="21">
        <f t="shared" si="0"/>
        <v>0</v>
      </c>
      <c r="H18" s="22">
        <f t="shared" si="2"/>
        <v>1</v>
      </c>
      <c r="I18" s="23"/>
    </row>
    <row r="19" spans="1:9" ht="16.5" customHeight="1" thickBot="1">
      <c r="A19" s="20">
        <v>12</v>
      </c>
      <c r="B19" s="72" t="s">
        <v>97</v>
      </c>
      <c r="C19" s="73" t="s">
        <v>98</v>
      </c>
      <c r="D19" s="88">
        <v>25</v>
      </c>
      <c r="E19" s="88">
        <v>22</v>
      </c>
      <c r="F19" s="71">
        <v>30</v>
      </c>
      <c r="G19" s="21">
        <f t="shared" si="0"/>
        <v>0</v>
      </c>
      <c r="H19" s="22">
        <f t="shared" si="2"/>
        <v>0</v>
      </c>
      <c r="I19" s="23"/>
    </row>
    <row r="20" spans="1:9" ht="16.5" customHeight="1" thickBot="1">
      <c r="A20" s="20">
        <v>13</v>
      </c>
      <c r="B20" s="72" t="s">
        <v>99</v>
      </c>
      <c r="C20" s="73" t="s">
        <v>100</v>
      </c>
      <c r="D20" s="88">
        <v>44</v>
      </c>
      <c r="E20" s="88">
        <v>30</v>
      </c>
      <c r="F20" s="71">
        <v>81</v>
      </c>
      <c r="G20" s="21">
        <f t="shared" si="0"/>
        <v>1</v>
      </c>
      <c r="H20" s="22">
        <f t="shared" si="2"/>
        <v>1</v>
      </c>
      <c r="I20" s="23"/>
    </row>
    <row r="21" spans="1:9" ht="19.5" customHeight="1">
      <c r="A21" s="24"/>
      <c r="B21" s="25"/>
      <c r="C21" s="26"/>
      <c r="D21" s="27">
        <v>18</v>
      </c>
      <c r="E21" s="27">
        <v>18</v>
      </c>
      <c r="F21" s="24"/>
      <c r="G21" s="28">
        <f>COUNTIF(G8:G20,1)</f>
        <v>1</v>
      </c>
      <c r="H21" s="28">
        <f>COUNTIF(H8:H20,1)</f>
        <v>9</v>
      </c>
      <c r="I21" s="29"/>
    </row>
    <row r="22" spans="1:9" ht="42" customHeight="1">
      <c r="A22" s="101" t="s">
        <v>30</v>
      </c>
      <c r="B22" s="95"/>
      <c r="C22" s="96"/>
      <c r="D22" s="30" t="s">
        <v>31</v>
      </c>
      <c r="E22" s="30" t="s">
        <v>32</v>
      </c>
      <c r="F22" s="102" t="s">
        <v>33</v>
      </c>
      <c r="G22" s="95"/>
      <c r="H22" s="96"/>
    </row>
    <row r="23" spans="1:9" ht="19.5" customHeight="1">
      <c r="A23" s="101" t="s">
        <v>34</v>
      </c>
      <c r="B23" s="95"/>
      <c r="C23" s="96"/>
      <c r="D23" s="22">
        <f>ROUND((G21/D21*100),0)</f>
        <v>6</v>
      </c>
      <c r="E23" s="30">
        <f t="shared" ref="E23:E24" si="3">IF(D23&gt;100,"ERROR",IF(D23&gt;=61,3,IF(D23&gt;=46,2,IF(D23&gt;=16,1,IF(D23&gt;15,0,0)))))</f>
        <v>0</v>
      </c>
      <c r="F23" s="103"/>
      <c r="G23" s="104"/>
      <c r="H23" s="105"/>
    </row>
    <row r="24" spans="1:9" ht="19.5" customHeight="1">
      <c r="A24" s="101" t="s">
        <v>35</v>
      </c>
      <c r="B24" s="95"/>
      <c r="C24" s="96"/>
      <c r="D24" s="22">
        <f>ROUND((H21/E21*100),0)</f>
        <v>50</v>
      </c>
      <c r="E24" s="22">
        <f t="shared" si="3"/>
        <v>2</v>
      </c>
      <c r="F24" s="106"/>
      <c r="G24" s="107"/>
      <c r="H24" s="108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2:C22"/>
    <mergeCell ref="F22:H22"/>
    <mergeCell ref="A23:C23"/>
    <mergeCell ref="F23:H24"/>
    <mergeCell ref="A24:C24"/>
  </mergeCells>
  <conditionalFormatting sqref="G8:H20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F16" sqref="F1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2" t="s">
        <v>104</v>
      </c>
      <c r="B2" s="95"/>
      <c r="C2" s="95"/>
      <c r="D2" s="95"/>
      <c r="E2" s="95"/>
      <c r="F2" s="95"/>
      <c r="G2" s="95"/>
      <c r="H2" s="95"/>
      <c r="I2" s="96"/>
    </row>
    <row r="3" spans="1:9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6"/>
    </row>
    <row r="4" spans="1:9" ht="19.5" customHeight="1">
      <c r="A4" s="112" t="s">
        <v>108</v>
      </c>
      <c r="B4" s="95"/>
      <c r="C4" s="95"/>
      <c r="D4" s="95"/>
      <c r="E4" s="95"/>
      <c r="F4" s="95"/>
      <c r="G4" s="95"/>
      <c r="H4" s="95"/>
      <c r="I4" s="96"/>
    </row>
    <row r="5" spans="1:9" ht="78.75">
      <c r="A5" s="33" t="s">
        <v>103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120</v>
      </c>
      <c r="B6" s="34" t="s">
        <v>101</v>
      </c>
      <c r="C6" s="34"/>
      <c r="D6" s="34"/>
      <c r="E6" s="34"/>
      <c r="F6" s="34">
        <f>'Sessional + End Term Assessment'!D24</f>
        <v>50</v>
      </c>
      <c r="G6" s="34">
        <f>'Sessional + End Term Assessment'!E24</f>
        <v>2</v>
      </c>
      <c r="H6" s="34">
        <f>G6*'Sessional + End Term Assessment'!E6/'Sessional + End Term Assessment'!F6</f>
        <v>0.6</v>
      </c>
      <c r="I6" s="34">
        <f>E6+H6</f>
        <v>0.6</v>
      </c>
    </row>
    <row r="7" spans="1:9" ht="30.75" customHeight="1">
      <c r="A7" s="113" t="s">
        <v>43</v>
      </c>
      <c r="B7" s="104"/>
      <c r="C7" s="104"/>
      <c r="D7" s="104"/>
      <c r="E7" s="104"/>
      <c r="F7" s="105"/>
      <c r="G7" s="117" t="s">
        <v>33</v>
      </c>
      <c r="H7" s="95"/>
      <c r="I7" s="96"/>
    </row>
    <row r="8" spans="1:9" ht="14.25">
      <c r="A8" s="114"/>
      <c r="B8" s="115"/>
      <c r="C8" s="115"/>
      <c r="D8" s="115"/>
      <c r="E8" s="115"/>
      <c r="F8" s="116"/>
      <c r="G8" s="113"/>
      <c r="H8" s="104"/>
      <c r="I8" s="105"/>
    </row>
    <row r="9" spans="1:9" ht="14.25">
      <c r="A9" s="106"/>
      <c r="B9" s="107"/>
      <c r="C9" s="107"/>
      <c r="D9" s="107"/>
      <c r="E9" s="107"/>
      <c r="F9" s="108"/>
      <c r="G9" s="106"/>
      <c r="H9" s="107"/>
      <c r="I9" s="10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6" sqref="K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6" ht="19.5" customHeight="1">
      <c r="A2" s="112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26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26" ht="19.5" customHeight="1">
      <c r="A4" s="112" t="s">
        <v>109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120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8" t="s">
        <v>33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N7" s="118"/>
      <c r="O7" s="95"/>
      <c r="P7" s="9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N1" zoomScale="82" zoomScaleNormal="82" workbookViewId="0">
      <selection activeCell="U5" sqref="U5:AE21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2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20" t="s">
        <v>19</v>
      </c>
      <c r="B4" s="119" t="s">
        <v>47</v>
      </c>
      <c r="C4" s="35" t="s">
        <v>21</v>
      </c>
      <c r="D4" s="112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120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21"/>
      <c r="B5" s="121"/>
      <c r="C5" s="35" t="s">
        <v>48</v>
      </c>
      <c r="D5" s="35" t="s">
        <v>49</v>
      </c>
      <c r="E5" s="119" t="s">
        <v>50</v>
      </c>
      <c r="F5" s="119" t="s">
        <v>51</v>
      </c>
      <c r="G5" s="119" t="s">
        <v>52</v>
      </c>
      <c r="H5" s="35" t="s">
        <v>53</v>
      </c>
      <c r="I5" s="119" t="s">
        <v>50</v>
      </c>
      <c r="J5" s="119" t="s">
        <v>51</v>
      </c>
      <c r="K5" s="119" t="s">
        <v>52</v>
      </c>
      <c r="L5" s="35" t="s">
        <v>54</v>
      </c>
      <c r="M5" s="119" t="s">
        <v>50</v>
      </c>
      <c r="N5" s="119" t="s">
        <v>51</v>
      </c>
      <c r="O5" s="119" t="s">
        <v>52</v>
      </c>
      <c r="P5" s="35"/>
      <c r="Q5" s="35"/>
      <c r="R5" s="11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110"/>
      <c r="B6" s="110"/>
      <c r="C6" s="35" t="s">
        <v>26</v>
      </c>
      <c r="D6" s="35">
        <v>28</v>
      </c>
      <c r="E6" s="110"/>
      <c r="F6" s="110"/>
      <c r="G6" s="110"/>
      <c r="H6" s="35">
        <v>28</v>
      </c>
      <c r="I6" s="110"/>
      <c r="J6" s="110"/>
      <c r="K6" s="110"/>
      <c r="L6" s="35">
        <v>14</v>
      </c>
      <c r="M6" s="110"/>
      <c r="N6" s="110"/>
      <c r="O6" s="110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0">
        <v>1</v>
      </c>
      <c r="B7" s="81" t="s">
        <v>75</v>
      </c>
      <c r="C7" s="83" t="s">
        <v>76</v>
      </c>
      <c r="D7" s="50">
        <v>22.400000000000002</v>
      </c>
      <c r="E7" s="42">
        <f t="shared" ref="E7:E19" si="0">IF(D7&gt;=($D$6*0.7),1,0)</f>
        <v>1</v>
      </c>
      <c r="F7" s="42">
        <f t="shared" ref="F7:F19" si="1">IF(D7&gt;=($D$6*0.8),1,0)</f>
        <v>1</v>
      </c>
      <c r="G7" s="42">
        <f t="shared" ref="G7:G19" si="2">IF(D7&gt;=($D$6*0.9),1,0)</f>
        <v>0</v>
      </c>
      <c r="H7" s="50">
        <v>23.400000000000002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0</v>
      </c>
      <c r="L7" s="50">
        <v>10.199999999999996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0</v>
      </c>
      <c r="P7" s="42"/>
      <c r="Q7" s="42"/>
      <c r="R7" s="50">
        <v>56</v>
      </c>
      <c r="S7" s="40"/>
      <c r="T7" s="40"/>
      <c r="U7" s="89"/>
      <c r="V7" s="40"/>
      <c r="W7" s="85"/>
      <c r="X7" s="85"/>
      <c r="Y7" s="85"/>
      <c r="Z7" s="85"/>
      <c r="AA7" s="40"/>
      <c r="AB7" s="85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0">
        <v>2</v>
      </c>
      <c r="B8" s="81" t="s">
        <v>77</v>
      </c>
      <c r="C8" s="81" t="s">
        <v>78</v>
      </c>
      <c r="D8" s="50">
        <v>27.06666666666667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28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12.600000000000001</v>
      </c>
      <c r="M8" s="42">
        <f t="shared" si="6"/>
        <v>1</v>
      </c>
      <c r="N8" s="42">
        <f t="shared" si="7"/>
        <v>1</v>
      </c>
      <c r="O8" s="42">
        <f t="shared" si="8"/>
        <v>1</v>
      </c>
      <c r="P8" s="42"/>
      <c r="Q8" s="42"/>
      <c r="R8" s="50">
        <v>67.666666666666671</v>
      </c>
      <c r="S8" s="40"/>
      <c r="T8" s="40"/>
      <c r="U8" s="90"/>
      <c r="V8" s="40"/>
      <c r="W8" s="85"/>
      <c r="X8" s="85"/>
      <c r="Y8" s="85"/>
      <c r="Z8" s="85"/>
      <c r="AA8" s="40"/>
      <c r="AB8" s="85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0">
        <v>3</v>
      </c>
      <c r="B9" s="72" t="s">
        <v>79</v>
      </c>
      <c r="C9" s="73" t="s">
        <v>80</v>
      </c>
      <c r="D9" s="50">
        <v>20.533333333333331</v>
      </c>
      <c r="E9" s="42">
        <f t="shared" si="0"/>
        <v>1</v>
      </c>
      <c r="F9" s="42">
        <f t="shared" si="1"/>
        <v>0</v>
      </c>
      <c r="G9" s="42">
        <f t="shared" si="2"/>
        <v>0</v>
      </c>
      <c r="H9" s="50">
        <v>21.533333333333331</v>
      </c>
      <c r="I9" s="42">
        <f t="shared" si="3"/>
        <v>1</v>
      </c>
      <c r="J9" s="42">
        <f t="shared" si="4"/>
        <v>0</v>
      </c>
      <c r="K9" s="42">
        <f t="shared" si="5"/>
        <v>0</v>
      </c>
      <c r="L9" s="50">
        <v>9.2666666666666657</v>
      </c>
      <c r="M9" s="42">
        <f t="shared" si="6"/>
        <v>0</v>
      </c>
      <c r="N9" s="42">
        <f t="shared" si="7"/>
        <v>0</v>
      </c>
      <c r="O9" s="42">
        <f t="shared" si="8"/>
        <v>0</v>
      </c>
      <c r="P9" s="42"/>
      <c r="Q9" s="42"/>
      <c r="R9" s="50">
        <v>51.333333333333329</v>
      </c>
      <c r="S9" s="40"/>
      <c r="T9" s="40"/>
      <c r="U9" s="90"/>
      <c r="V9" s="40"/>
      <c r="W9" s="85"/>
      <c r="X9" s="85"/>
      <c r="Y9" s="85"/>
      <c r="Z9" s="85"/>
      <c r="AA9" s="40"/>
      <c r="AB9" s="85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0">
        <v>4</v>
      </c>
      <c r="B10" s="72" t="s">
        <v>81</v>
      </c>
      <c r="C10" s="74" t="s">
        <v>82</v>
      </c>
      <c r="D10" s="50">
        <v>23.333333333333336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24.333333333333336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50">
        <v>10.666666666666664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58.333333333333336</v>
      </c>
      <c r="S10" s="40"/>
      <c r="T10" s="40"/>
      <c r="U10" s="90"/>
      <c r="V10" s="40"/>
      <c r="W10" s="85"/>
      <c r="X10" s="85"/>
      <c r="Y10" s="85"/>
      <c r="Z10" s="85"/>
      <c r="AA10" s="40"/>
      <c r="AB10" s="85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0">
        <v>5</v>
      </c>
      <c r="B11" s="72" t="s">
        <v>83</v>
      </c>
      <c r="C11" s="73" t="s">
        <v>84</v>
      </c>
      <c r="D11" s="50">
        <v>23.333333333333336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50">
        <v>24.333333333333336</v>
      </c>
      <c r="I11" s="42">
        <f t="shared" si="3"/>
        <v>1</v>
      </c>
      <c r="J11" s="42">
        <f t="shared" si="4"/>
        <v>1</v>
      </c>
      <c r="K11" s="42">
        <f t="shared" si="5"/>
        <v>0</v>
      </c>
      <c r="L11" s="50">
        <v>10.666666666666664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58.333333333333336</v>
      </c>
      <c r="S11" s="40"/>
      <c r="T11" s="40"/>
      <c r="U11" s="90"/>
      <c r="V11" s="40"/>
      <c r="W11" s="85"/>
      <c r="X11" s="85"/>
      <c r="Y11" s="85"/>
      <c r="Z11" s="85"/>
      <c r="AA11" s="40"/>
      <c r="AB11" s="85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0">
        <v>6</v>
      </c>
      <c r="B12" s="72" t="s">
        <v>85</v>
      </c>
      <c r="C12" s="73" t="s">
        <v>86</v>
      </c>
      <c r="D12" s="50">
        <v>25.2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26.2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11.600000000000001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63</v>
      </c>
      <c r="S12" s="40"/>
      <c r="T12" s="40"/>
      <c r="U12" s="90"/>
      <c r="V12" s="40"/>
      <c r="W12" s="85"/>
      <c r="X12" s="85"/>
      <c r="Y12" s="85"/>
      <c r="Z12" s="85"/>
      <c r="AA12" s="40"/>
      <c r="AB12" s="85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0">
        <v>7</v>
      </c>
      <c r="B13" s="72" t="s">
        <v>87</v>
      </c>
      <c r="C13" s="73" t="s">
        <v>88</v>
      </c>
      <c r="D13" s="50">
        <v>25.2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50">
        <v>26.2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50">
        <v>11.600000000000001</v>
      </c>
      <c r="M13" s="42">
        <f t="shared" si="6"/>
        <v>1</v>
      </c>
      <c r="N13" s="42">
        <f t="shared" si="7"/>
        <v>1</v>
      </c>
      <c r="O13" s="42">
        <f t="shared" si="8"/>
        <v>0</v>
      </c>
      <c r="P13" s="42"/>
      <c r="Q13" s="42"/>
      <c r="R13" s="50">
        <v>63</v>
      </c>
      <c r="S13" s="40"/>
      <c r="T13" s="40"/>
      <c r="U13" s="90"/>
      <c r="V13" s="40"/>
      <c r="W13" s="85"/>
      <c r="X13" s="85"/>
      <c r="Y13" s="85"/>
      <c r="Z13" s="85"/>
      <c r="AA13" s="40"/>
      <c r="AB13" s="85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0">
        <v>8</v>
      </c>
      <c r="B14" s="72" t="s">
        <v>89</v>
      </c>
      <c r="C14" s="74" t="s">
        <v>102</v>
      </c>
      <c r="D14" s="50">
        <v>24.266666666666666</v>
      </c>
      <c r="E14" s="42">
        <f t="shared" si="0"/>
        <v>1</v>
      </c>
      <c r="F14" s="42">
        <f t="shared" si="1"/>
        <v>1</v>
      </c>
      <c r="G14" s="42">
        <f t="shared" si="2"/>
        <v>0</v>
      </c>
      <c r="H14" s="50">
        <v>25.266666666666666</v>
      </c>
      <c r="I14" s="42">
        <f t="shared" si="3"/>
        <v>1</v>
      </c>
      <c r="J14" s="42">
        <f t="shared" si="4"/>
        <v>1</v>
      </c>
      <c r="K14" s="42">
        <f t="shared" si="5"/>
        <v>1</v>
      </c>
      <c r="L14" s="50">
        <v>11.13333333333334</v>
      </c>
      <c r="M14" s="42">
        <f t="shared" si="6"/>
        <v>1</v>
      </c>
      <c r="N14" s="42">
        <f t="shared" si="7"/>
        <v>1</v>
      </c>
      <c r="O14" s="42">
        <f t="shared" si="8"/>
        <v>0</v>
      </c>
      <c r="P14" s="42"/>
      <c r="Q14" s="42"/>
      <c r="R14" s="50">
        <v>60.666666666666671</v>
      </c>
      <c r="S14" s="40"/>
      <c r="T14" s="40"/>
      <c r="U14" s="90"/>
      <c r="V14" s="40"/>
      <c r="W14" s="85"/>
      <c r="X14" s="85"/>
      <c r="Y14" s="85"/>
      <c r="Z14" s="85"/>
      <c r="AA14" s="40"/>
      <c r="AB14" s="85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0">
        <v>9</v>
      </c>
      <c r="B15" s="72" t="s">
        <v>91</v>
      </c>
      <c r="C15" s="73" t="s">
        <v>92</v>
      </c>
      <c r="D15" s="50">
        <v>26.133333333333329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27.133333333333329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12.06666666666667</v>
      </c>
      <c r="M15" s="42">
        <f t="shared" si="6"/>
        <v>1</v>
      </c>
      <c r="N15" s="42">
        <f t="shared" si="7"/>
        <v>1</v>
      </c>
      <c r="O15" s="42">
        <f t="shared" si="8"/>
        <v>0</v>
      </c>
      <c r="P15" s="42"/>
      <c r="Q15" s="42"/>
      <c r="R15" s="50">
        <v>65.333333333333329</v>
      </c>
      <c r="S15" s="40"/>
      <c r="T15" s="40"/>
      <c r="U15" s="90"/>
      <c r="V15" s="40"/>
      <c r="W15" s="85"/>
      <c r="X15" s="85"/>
      <c r="Y15" s="85"/>
      <c r="Z15" s="85"/>
      <c r="AA15" s="40"/>
      <c r="AB15" s="85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0">
        <v>10</v>
      </c>
      <c r="B16" s="72" t="s">
        <v>93</v>
      </c>
      <c r="C16" s="73" t="s">
        <v>94</v>
      </c>
      <c r="D16" s="50">
        <v>22.400000000000002</v>
      </c>
      <c r="E16" s="42">
        <f t="shared" si="0"/>
        <v>1</v>
      </c>
      <c r="F16" s="42">
        <f t="shared" si="1"/>
        <v>1</v>
      </c>
      <c r="G16" s="42">
        <f t="shared" si="2"/>
        <v>0</v>
      </c>
      <c r="H16" s="50">
        <v>23.400000000000002</v>
      </c>
      <c r="I16" s="42">
        <f t="shared" si="3"/>
        <v>1</v>
      </c>
      <c r="J16" s="42">
        <f t="shared" si="4"/>
        <v>1</v>
      </c>
      <c r="K16" s="42">
        <f t="shared" si="5"/>
        <v>0</v>
      </c>
      <c r="L16" s="50">
        <v>10.199999999999996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56</v>
      </c>
      <c r="S16" s="40"/>
      <c r="T16" s="40"/>
      <c r="U16" s="90"/>
      <c r="V16" s="40"/>
      <c r="W16" s="85"/>
      <c r="X16" s="85"/>
      <c r="Y16" s="85"/>
      <c r="Z16" s="85"/>
      <c r="AA16" s="40"/>
      <c r="AB16" s="85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0">
        <v>11</v>
      </c>
      <c r="B17" s="72" t="s">
        <v>95</v>
      </c>
      <c r="C17" s="73" t="s">
        <v>96</v>
      </c>
      <c r="D17" s="50">
        <v>23.333333333333336</v>
      </c>
      <c r="E17" s="42">
        <f t="shared" si="0"/>
        <v>1</v>
      </c>
      <c r="F17" s="42">
        <f t="shared" si="1"/>
        <v>1</v>
      </c>
      <c r="G17" s="42">
        <f t="shared" si="2"/>
        <v>0</v>
      </c>
      <c r="H17" s="50">
        <v>24.333333333333336</v>
      </c>
      <c r="I17" s="42">
        <f t="shared" si="3"/>
        <v>1</v>
      </c>
      <c r="J17" s="42">
        <f t="shared" si="4"/>
        <v>1</v>
      </c>
      <c r="K17" s="42">
        <f t="shared" si="5"/>
        <v>0</v>
      </c>
      <c r="L17" s="50">
        <v>10.666666666666664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58.333333333333336</v>
      </c>
      <c r="S17" s="40"/>
      <c r="T17" s="40"/>
      <c r="U17" s="90"/>
      <c r="V17" s="40"/>
      <c r="W17" s="85"/>
      <c r="X17" s="85"/>
      <c r="Y17" s="85"/>
      <c r="Z17" s="85"/>
      <c r="AA17" s="40"/>
      <c r="AB17" s="85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0">
        <v>12</v>
      </c>
      <c r="B18" s="72" t="s">
        <v>97</v>
      </c>
      <c r="C18" s="73" t="s">
        <v>98</v>
      </c>
      <c r="D18" s="50">
        <v>20.533333333333331</v>
      </c>
      <c r="E18" s="42">
        <f t="shared" si="0"/>
        <v>1</v>
      </c>
      <c r="F18" s="42">
        <f t="shared" si="1"/>
        <v>0</v>
      </c>
      <c r="G18" s="42">
        <f t="shared" si="2"/>
        <v>0</v>
      </c>
      <c r="H18" s="50">
        <v>21.533333333333331</v>
      </c>
      <c r="I18" s="42">
        <f t="shared" si="3"/>
        <v>1</v>
      </c>
      <c r="J18" s="42">
        <f t="shared" si="4"/>
        <v>0</v>
      </c>
      <c r="K18" s="42">
        <f t="shared" si="5"/>
        <v>0</v>
      </c>
      <c r="L18" s="50">
        <v>9.2666666666666657</v>
      </c>
      <c r="M18" s="42">
        <f t="shared" si="6"/>
        <v>0</v>
      </c>
      <c r="N18" s="42">
        <f t="shared" si="7"/>
        <v>0</v>
      </c>
      <c r="O18" s="42">
        <f t="shared" si="8"/>
        <v>0</v>
      </c>
      <c r="P18" s="42"/>
      <c r="Q18" s="42"/>
      <c r="R18" s="50">
        <v>51.333333333333329</v>
      </c>
      <c r="S18" s="40"/>
      <c r="T18" s="40"/>
      <c r="U18" s="90"/>
      <c r="V18" s="40"/>
      <c r="W18" s="85"/>
      <c r="X18" s="85"/>
      <c r="Y18" s="85"/>
      <c r="Z18" s="85"/>
      <c r="AA18" s="40"/>
      <c r="AB18" s="85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0">
        <v>13</v>
      </c>
      <c r="B19" s="72" t="s">
        <v>99</v>
      </c>
      <c r="C19" s="73" t="s">
        <v>100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40"/>
      <c r="T19" s="40"/>
      <c r="U19" s="90"/>
      <c r="V19" s="40"/>
      <c r="W19" s="85"/>
      <c r="X19" s="85"/>
      <c r="Y19" s="85"/>
      <c r="Z19" s="85"/>
      <c r="AA19" s="40"/>
      <c r="AB19" s="85"/>
      <c r="AC19" s="40"/>
      <c r="AD19" s="40"/>
      <c r="AE19" s="40"/>
      <c r="AF19" s="40"/>
      <c r="AG19" s="40"/>
      <c r="AH19" s="40"/>
      <c r="AI19" s="40"/>
      <c r="AJ19" s="40"/>
    </row>
    <row r="20" spans="1:36" ht="15.75" customHeight="1">
      <c r="A20" s="22"/>
      <c r="B20" s="22"/>
      <c r="C20" s="22"/>
      <c r="D20" s="42"/>
      <c r="E20" s="75">
        <f>COUNTIF(E7:E19,1)</f>
        <v>13</v>
      </c>
      <c r="F20" s="75">
        <f>COUNTIF(F7:F19,1)</f>
        <v>11</v>
      </c>
      <c r="G20" s="75">
        <f>COUNTIF(G7:G19,1)</f>
        <v>5</v>
      </c>
      <c r="H20" s="22"/>
      <c r="I20" s="75">
        <f>COUNTIF(I7:I19,1)</f>
        <v>13</v>
      </c>
      <c r="J20" s="75">
        <f>COUNTIF(J7:J19,1)</f>
        <v>11</v>
      </c>
      <c r="K20" s="75">
        <f>COUNTIF(K7:K19,1)</f>
        <v>6</v>
      </c>
      <c r="L20" s="22"/>
      <c r="M20" s="75">
        <f>COUNTIF(M7:M19,1)</f>
        <v>11</v>
      </c>
      <c r="N20" s="75">
        <f>COUNTIF(N7:N19,1)</f>
        <v>11</v>
      </c>
      <c r="O20" s="75">
        <f>COUNTIF(O7:O19,1)</f>
        <v>2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40"/>
      <c r="AA20" s="40"/>
      <c r="AB20" s="85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40"/>
      <c r="B21" s="40"/>
      <c r="C21" s="40"/>
      <c r="D21" s="40"/>
      <c r="E21" s="76">
        <f>IF(E20/18&gt;=0.7,1,0)</f>
        <v>1</v>
      </c>
      <c r="F21" s="76">
        <f>IF(F20/18&gt;=0.7,1,0)</f>
        <v>0</v>
      </c>
      <c r="G21" s="76">
        <f>IF(G20/18&gt;=0.7,1,0)</f>
        <v>0</v>
      </c>
      <c r="H21" s="40"/>
      <c r="I21" s="76">
        <f>IF(I20/18&gt;=0.7,1,0)</f>
        <v>1</v>
      </c>
      <c r="J21" s="76">
        <f>IF(J20/18&gt;=0.7,1,0)</f>
        <v>0</v>
      </c>
      <c r="K21" s="76">
        <f>IF(K20/18&gt;=0.7,1,0)</f>
        <v>0</v>
      </c>
      <c r="L21" s="40"/>
      <c r="M21" s="76">
        <f>IF(M20/18&gt;=0.7,1,0)</f>
        <v>0</v>
      </c>
      <c r="N21" s="76">
        <f>IF(N20/18&gt;=0.7,1,0)</f>
        <v>0</v>
      </c>
      <c r="O21" s="76">
        <f>IF(O20/18&gt;=0.7,1,0)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D3" sqref="D3:D15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2" t="s">
        <v>55</v>
      </c>
      <c r="B1" s="107"/>
      <c r="C1" s="107"/>
      <c r="D1" s="107"/>
      <c r="E1" s="107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81" t="s">
        <v>75</v>
      </c>
      <c r="C3" s="83" t="s">
        <v>76</v>
      </c>
      <c r="D3" s="86">
        <v>56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81" t="s">
        <v>77</v>
      </c>
      <c r="C4" s="81" t="s">
        <v>78</v>
      </c>
      <c r="D4" s="87">
        <v>67.666666666666671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2" t="s">
        <v>79</v>
      </c>
      <c r="C5" s="73" t="s">
        <v>80</v>
      </c>
      <c r="D5" s="87">
        <v>51.333333333333329</v>
      </c>
      <c r="E5" s="68" t="str">
        <f t="shared" si="0"/>
        <v>Y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2" t="s">
        <v>81</v>
      </c>
      <c r="C6" s="74" t="s">
        <v>82</v>
      </c>
      <c r="D6" s="87">
        <v>58.333333333333336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2" t="s">
        <v>83</v>
      </c>
      <c r="C7" s="73" t="s">
        <v>84</v>
      </c>
      <c r="D7" s="87">
        <v>58.333333333333336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2" t="s">
        <v>85</v>
      </c>
      <c r="C8" s="73" t="s">
        <v>86</v>
      </c>
      <c r="D8" s="87">
        <v>63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2" t="s">
        <v>87</v>
      </c>
      <c r="C9" s="73" t="s">
        <v>88</v>
      </c>
      <c r="D9" s="87">
        <v>63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2" t="s">
        <v>89</v>
      </c>
      <c r="C10" s="74" t="s">
        <v>102</v>
      </c>
      <c r="D10" s="87">
        <v>60.666666666666671</v>
      </c>
      <c r="E10" s="68" t="str">
        <f t="shared" si="0"/>
        <v>N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2" t="s">
        <v>91</v>
      </c>
      <c r="C11" s="73" t="s">
        <v>92</v>
      </c>
      <c r="D11" s="87">
        <v>65.333333333333329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2" t="s">
        <v>93</v>
      </c>
      <c r="C12" s="73" t="s">
        <v>94</v>
      </c>
      <c r="D12" s="87">
        <v>56</v>
      </c>
      <c r="E12" s="68" t="str">
        <f t="shared" si="0"/>
        <v>Y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2" t="s">
        <v>95</v>
      </c>
      <c r="C13" s="73" t="s">
        <v>96</v>
      </c>
      <c r="D13" s="87">
        <v>58.333333333333336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2" t="s">
        <v>97</v>
      </c>
      <c r="C14" s="73" t="s">
        <v>98</v>
      </c>
      <c r="D14" s="87">
        <v>51.333333333333329</v>
      </c>
      <c r="E14" s="68" t="str">
        <f t="shared" si="0"/>
        <v>Y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2" t="s">
        <v>99</v>
      </c>
      <c r="C15" s="73" t="s">
        <v>100</v>
      </c>
      <c r="D15" s="87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abSelected="1" topLeftCell="L1" workbookViewId="0">
      <selection activeCell="T5" sqref="T5:AA24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2" t="s">
        <v>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2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120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19" t="s">
        <v>50</v>
      </c>
      <c r="H5" s="119" t="s">
        <v>51</v>
      </c>
      <c r="I5" s="119" t="s">
        <v>52</v>
      </c>
      <c r="J5" s="35" t="s">
        <v>62</v>
      </c>
      <c r="K5" s="119" t="s">
        <v>50</v>
      </c>
      <c r="L5" s="119" t="s">
        <v>51</v>
      </c>
      <c r="M5" s="119" t="s">
        <v>52</v>
      </c>
      <c r="N5" s="35" t="s">
        <v>63</v>
      </c>
      <c r="O5" s="119" t="s">
        <v>50</v>
      </c>
      <c r="P5" s="119" t="s">
        <v>51</v>
      </c>
      <c r="Q5" s="119" t="s">
        <v>52</v>
      </c>
      <c r="R5" s="11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26</v>
      </c>
      <c r="D6" s="35"/>
      <c r="E6" s="35"/>
      <c r="F6" s="35">
        <v>14</v>
      </c>
      <c r="G6" s="110"/>
      <c r="H6" s="110"/>
      <c r="I6" s="110"/>
      <c r="J6" s="35">
        <v>28</v>
      </c>
      <c r="K6" s="110"/>
      <c r="L6" s="110"/>
      <c r="M6" s="110"/>
      <c r="N6" s="35">
        <v>28</v>
      </c>
      <c r="O6" s="110"/>
      <c r="P6" s="110"/>
      <c r="Q6" s="110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0">
        <v>1</v>
      </c>
      <c r="B7" s="81" t="s">
        <v>75</v>
      </c>
      <c r="C7" s="83" t="s">
        <v>76</v>
      </c>
      <c r="D7" s="42"/>
      <c r="E7" s="49"/>
      <c r="F7" s="50">
        <v>9.2666666666666657</v>
      </c>
      <c r="G7" s="42">
        <f t="shared" ref="G7:G19" si="0">IF(F7&gt;=($F$6*0.7),1,0)</f>
        <v>0</v>
      </c>
      <c r="H7" s="42">
        <f t="shared" ref="H7:H19" si="1">IF(F7&gt;=($F$6*0.8),1,0)</f>
        <v>0</v>
      </c>
      <c r="I7" s="42">
        <f t="shared" ref="I7:I19" si="2">IF(F7&gt;=($F$6*0.9),1,0)</f>
        <v>0</v>
      </c>
      <c r="J7" s="50">
        <v>20.533333333333331</v>
      </c>
      <c r="K7" s="42">
        <f t="shared" ref="K7:K19" si="3">IF(J7&gt;=($J$6*0.7),1,0)</f>
        <v>1</v>
      </c>
      <c r="L7" s="42">
        <f t="shared" ref="L7:L19" si="4">IF(J7&gt;=($J$6*0.8),1,0)</f>
        <v>0</v>
      </c>
      <c r="M7" s="42">
        <f t="shared" ref="M7:M19" si="5">IF(J7&gt;=($J$6*0.9),1,0)</f>
        <v>0</v>
      </c>
      <c r="N7" s="50">
        <v>21.533333333333331</v>
      </c>
      <c r="O7" s="42">
        <f t="shared" ref="O7:O19" si="6">IF(N7&gt;=($N$6*0.7),1,0)</f>
        <v>1</v>
      </c>
      <c r="P7" s="42">
        <f t="shared" ref="P7:P19" si="7">IF(N7&gt;=($N$6*0.8),1,0)</f>
        <v>0</v>
      </c>
      <c r="Q7" s="42">
        <f t="shared" ref="Q7:Q19" si="8">IF(N7&gt;=($N$6*0.9),1,0)</f>
        <v>0</v>
      </c>
      <c r="R7" s="51">
        <v>51.333333333333329</v>
      </c>
      <c r="S7" s="29"/>
      <c r="T7" s="91"/>
      <c r="U7" s="85"/>
      <c r="V7" s="40"/>
      <c r="W7" s="85"/>
      <c r="X7" s="85"/>
      <c r="Y7" s="85"/>
      <c r="Z7" s="40"/>
      <c r="AA7" s="85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81" t="s">
        <v>77</v>
      </c>
      <c r="C8" s="81" t="s">
        <v>78</v>
      </c>
      <c r="D8" s="42"/>
      <c r="E8" s="49"/>
      <c r="F8" s="50">
        <v>12.533333333333331</v>
      </c>
      <c r="G8" s="42">
        <f t="shared" si="0"/>
        <v>1</v>
      </c>
      <c r="H8" s="42">
        <f t="shared" si="1"/>
        <v>1</v>
      </c>
      <c r="I8" s="42">
        <f t="shared" si="2"/>
        <v>0</v>
      </c>
      <c r="J8" s="50">
        <v>27.06666666666667</v>
      </c>
      <c r="K8" s="42">
        <f t="shared" si="3"/>
        <v>1</v>
      </c>
      <c r="L8" s="42">
        <f t="shared" si="4"/>
        <v>1</v>
      </c>
      <c r="M8" s="42">
        <f t="shared" si="5"/>
        <v>1</v>
      </c>
      <c r="N8" s="50">
        <v>28.06666666666667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67.666666666666671</v>
      </c>
      <c r="S8" s="29"/>
      <c r="T8" s="92"/>
      <c r="U8" s="85"/>
      <c r="V8" s="40"/>
      <c r="W8" s="85"/>
      <c r="X8" s="85"/>
      <c r="Y8" s="85"/>
      <c r="Z8" s="40"/>
      <c r="AA8" s="85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2" t="s">
        <v>79</v>
      </c>
      <c r="C9" s="73" t="s">
        <v>80</v>
      </c>
      <c r="D9" s="42"/>
      <c r="E9" s="49"/>
      <c r="F9" s="50">
        <v>8.3333333333333357</v>
      </c>
      <c r="G9" s="42">
        <f t="shared" si="0"/>
        <v>0</v>
      </c>
      <c r="H9" s="42">
        <f t="shared" si="1"/>
        <v>0</v>
      </c>
      <c r="I9" s="42">
        <f t="shared" si="2"/>
        <v>0</v>
      </c>
      <c r="J9" s="50">
        <v>18.666666666666664</v>
      </c>
      <c r="K9" s="42">
        <f t="shared" si="3"/>
        <v>0</v>
      </c>
      <c r="L9" s="42">
        <f t="shared" si="4"/>
        <v>0</v>
      </c>
      <c r="M9" s="42">
        <f t="shared" si="5"/>
        <v>0</v>
      </c>
      <c r="N9" s="50">
        <v>19.666666666666664</v>
      </c>
      <c r="O9" s="42">
        <f t="shared" si="6"/>
        <v>1</v>
      </c>
      <c r="P9" s="42">
        <f t="shared" si="7"/>
        <v>0</v>
      </c>
      <c r="Q9" s="42">
        <f t="shared" si="8"/>
        <v>0</v>
      </c>
      <c r="R9" s="51">
        <v>46.666666666666664</v>
      </c>
      <c r="S9" s="29"/>
      <c r="T9" s="92"/>
      <c r="U9" s="85"/>
      <c r="V9" s="40"/>
      <c r="W9" s="85"/>
      <c r="X9" s="85"/>
      <c r="Y9" s="85"/>
      <c r="Z9" s="40"/>
      <c r="AA9" s="85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2" t="s">
        <v>81</v>
      </c>
      <c r="C10" s="74" t="s">
        <v>82</v>
      </c>
      <c r="D10" s="42"/>
      <c r="E10" s="49"/>
      <c r="F10" s="50">
        <v>13</v>
      </c>
      <c r="G10" s="42">
        <f t="shared" si="0"/>
        <v>1</v>
      </c>
      <c r="H10" s="42">
        <f t="shared" si="1"/>
        <v>1</v>
      </c>
      <c r="I10" s="42">
        <f t="shared" si="2"/>
        <v>1</v>
      </c>
      <c r="J10" s="50">
        <v>28</v>
      </c>
      <c r="K10" s="42">
        <f t="shared" si="3"/>
        <v>1</v>
      </c>
      <c r="L10" s="42">
        <f t="shared" si="4"/>
        <v>1</v>
      </c>
      <c r="M10" s="42">
        <f t="shared" si="5"/>
        <v>1</v>
      </c>
      <c r="N10" s="50">
        <v>29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70</v>
      </c>
      <c r="S10" s="29"/>
      <c r="T10" s="92"/>
      <c r="U10" s="85"/>
      <c r="V10" s="40"/>
      <c r="W10" s="85"/>
      <c r="X10" s="85"/>
      <c r="Y10" s="85"/>
      <c r="Z10" s="40"/>
      <c r="AA10" s="85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2" t="s">
        <v>83</v>
      </c>
      <c r="C11" s="73" t="s">
        <v>84</v>
      </c>
      <c r="D11" s="42"/>
      <c r="E11" s="49"/>
      <c r="F11" s="50">
        <v>8.3333333333333357</v>
      </c>
      <c r="G11" s="42">
        <f t="shared" si="0"/>
        <v>0</v>
      </c>
      <c r="H11" s="42">
        <f t="shared" si="1"/>
        <v>0</v>
      </c>
      <c r="I11" s="42">
        <f t="shared" si="2"/>
        <v>0</v>
      </c>
      <c r="J11" s="50">
        <v>18.666666666666664</v>
      </c>
      <c r="K11" s="42">
        <f t="shared" si="3"/>
        <v>0</v>
      </c>
      <c r="L11" s="42">
        <f t="shared" si="4"/>
        <v>0</v>
      </c>
      <c r="M11" s="42">
        <f t="shared" si="5"/>
        <v>0</v>
      </c>
      <c r="N11" s="50">
        <v>19.666666666666664</v>
      </c>
      <c r="O11" s="42">
        <f t="shared" si="6"/>
        <v>1</v>
      </c>
      <c r="P11" s="42">
        <f t="shared" si="7"/>
        <v>0</v>
      </c>
      <c r="Q11" s="42">
        <f t="shared" si="8"/>
        <v>0</v>
      </c>
      <c r="R11" s="51">
        <v>46.666666666666664</v>
      </c>
      <c r="S11" s="29"/>
      <c r="T11" s="93"/>
      <c r="U11" s="85"/>
      <c r="V11" s="40"/>
      <c r="W11" s="85"/>
      <c r="X11" s="85"/>
      <c r="Y11" s="85"/>
      <c r="Z11" s="40"/>
      <c r="AA11" s="85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2" t="s">
        <v>85</v>
      </c>
      <c r="C12" s="73" t="s">
        <v>86</v>
      </c>
      <c r="D12" s="42"/>
      <c r="E12" s="49"/>
      <c r="F12" s="50">
        <v>11.600000000000001</v>
      </c>
      <c r="G12" s="42">
        <f t="shared" si="0"/>
        <v>1</v>
      </c>
      <c r="H12" s="42">
        <f t="shared" si="1"/>
        <v>1</v>
      </c>
      <c r="I12" s="42">
        <f t="shared" si="2"/>
        <v>0</v>
      </c>
      <c r="J12" s="50">
        <v>25.2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26.2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63</v>
      </c>
      <c r="S12" s="29"/>
      <c r="T12" s="92"/>
      <c r="U12" s="85"/>
      <c r="V12" s="40"/>
      <c r="W12" s="85"/>
      <c r="X12" s="85"/>
      <c r="Y12" s="85"/>
      <c r="Z12" s="40"/>
      <c r="AA12" s="85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2" t="s">
        <v>87</v>
      </c>
      <c r="C13" s="73" t="s">
        <v>88</v>
      </c>
      <c r="D13" s="42"/>
      <c r="E13" s="49"/>
      <c r="F13" s="50">
        <v>11.13333333333334</v>
      </c>
      <c r="G13" s="42">
        <f t="shared" si="0"/>
        <v>1</v>
      </c>
      <c r="H13" s="42">
        <f t="shared" si="1"/>
        <v>0</v>
      </c>
      <c r="I13" s="42">
        <f t="shared" si="2"/>
        <v>0</v>
      </c>
      <c r="J13" s="50">
        <v>24.266666666666666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25.266666666666666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60.666666666666671</v>
      </c>
      <c r="S13" s="29"/>
      <c r="T13" s="92"/>
      <c r="U13" s="85"/>
      <c r="V13" s="40"/>
      <c r="W13" s="85"/>
      <c r="X13" s="85"/>
      <c r="Y13" s="85"/>
      <c r="Z13" s="40"/>
      <c r="AA13" s="85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2" t="s">
        <v>89</v>
      </c>
      <c r="C14" s="74" t="s">
        <v>102</v>
      </c>
      <c r="D14" s="42"/>
      <c r="E14" s="49"/>
      <c r="F14" s="50">
        <v>11.600000000000001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25.2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26.2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63</v>
      </c>
      <c r="S14" s="29"/>
      <c r="T14" s="92"/>
      <c r="U14" s="85"/>
      <c r="V14" s="40"/>
      <c r="W14" s="85"/>
      <c r="X14" s="85"/>
      <c r="Y14" s="85"/>
      <c r="Z14" s="40"/>
      <c r="AA14" s="85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2" t="s">
        <v>91</v>
      </c>
      <c r="C15" s="73" t="s">
        <v>92</v>
      </c>
      <c r="D15" s="42"/>
      <c r="E15" s="49"/>
      <c r="F15" s="50">
        <v>12.06666666666667</v>
      </c>
      <c r="G15" s="42">
        <f t="shared" si="0"/>
        <v>1</v>
      </c>
      <c r="H15" s="42">
        <f t="shared" si="1"/>
        <v>1</v>
      </c>
      <c r="I15" s="42">
        <f t="shared" si="2"/>
        <v>0</v>
      </c>
      <c r="J15" s="50">
        <v>26.133333333333329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27.133333333333329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65.333333333333329</v>
      </c>
      <c r="S15" s="29"/>
      <c r="T15" s="92"/>
      <c r="U15" s="85"/>
      <c r="V15" s="40"/>
      <c r="W15" s="85"/>
      <c r="X15" s="85"/>
      <c r="Y15" s="85"/>
      <c r="Z15" s="40"/>
      <c r="AA15" s="85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2" t="s">
        <v>93</v>
      </c>
      <c r="C16" s="73" t="s">
        <v>94</v>
      </c>
      <c r="D16" s="42"/>
      <c r="E16" s="49"/>
      <c r="F16" s="50">
        <v>10.666666666666664</v>
      </c>
      <c r="G16" s="42">
        <f t="shared" si="0"/>
        <v>1</v>
      </c>
      <c r="H16" s="42">
        <f t="shared" si="1"/>
        <v>0</v>
      </c>
      <c r="I16" s="42">
        <f t="shared" si="2"/>
        <v>0</v>
      </c>
      <c r="J16" s="50">
        <v>23.333333333333336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24.333333333333336</v>
      </c>
      <c r="O16" s="42">
        <f t="shared" si="6"/>
        <v>1</v>
      </c>
      <c r="P16" s="42">
        <f t="shared" si="7"/>
        <v>1</v>
      </c>
      <c r="Q16" s="42">
        <f t="shared" si="8"/>
        <v>0</v>
      </c>
      <c r="R16" s="51">
        <v>58.333333333333336</v>
      </c>
      <c r="S16" s="29"/>
      <c r="T16" s="92"/>
      <c r="U16" s="85"/>
      <c r="V16" s="40"/>
      <c r="W16" s="85"/>
      <c r="X16" s="85"/>
      <c r="Y16" s="85"/>
      <c r="Z16" s="40"/>
      <c r="AA16" s="85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2" t="s">
        <v>95</v>
      </c>
      <c r="C17" s="73" t="s">
        <v>96</v>
      </c>
      <c r="D17" s="42"/>
      <c r="E17" s="49"/>
      <c r="F17" s="50">
        <v>12.533333333333331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27.06666666666667</v>
      </c>
      <c r="K17" s="42">
        <f t="shared" si="3"/>
        <v>1</v>
      </c>
      <c r="L17" s="42">
        <f t="shared" si="4"/>
        <v>1</v>
      </c>
      <c r="M17" s="42">
        <f t="shared" si="5"/>
        <v>1</v>
      </c>
      <c r="N17" s="50">
        <v>28.06666666666667</v>
      </c>
      <c r="O17" s="42">
        <f t="shared" si="6"/>
        <v>1</v>
      </c>
      <c r="P17" s="42">
        <f t="shared" si="7"/>
        <v>1</v>
      </c>
      <c r="Q17" s="42">
        <f t="shared" si="8"/>
        <v>1</v>
      </c>
      <c r="R17" s="51">
        <v>67.666666666666671</v>
      </c>
      <c r="S17" s="29"/>
      <c r="T17" s="92"/>
      <c r="U17" s="85"/>
      <c r="V17" s="40"/>
      <c r="W17" s="85"/>
      <c r="X17" s="85"/>
      <c r="Y17" s="85"/>
      <c r="Z17" s="40"/>
      <c r="AA17" s="85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2" t="s">
        <v>97</v>
      </c>
      <c r="C18" s="73" t="s">
        <v>98</v>
      </c>
      <c r="D18" s="42"/>
      <c r="E18" s="49"/>
      <c r="F18" s="50">
        <v>9.2666666666666657</v>
      </c>
      <c r="G18" s="42">
        <f t="shared" si="0"/>
        <v>0</v>
      </c>
      <c r="H18" s="42">
        <f t="shared" si="1"/>
        <v>0</v>
      </c>
      <c r="I18" s="42">
        <f t="shared" si="2"/>
        <v>0</v>
      </c>
      <c r="J18" s="50">
        <v>20.533333333333331</v>
      </c>
      <c r="K18" s="42">
        <f t="shared" si="3"/>
        <v>1</v>
      </c>
      <c r="L18" s="42">
        <f t="shared" si="4"/>
        <v>0</v>
      </c>
      <c r="M18" s="42">
        <f t="shared" si="5"/>
        <v>0</v>
      </c>
      <c r="N18" s="50">
        <v>21.533333333333331</v>
      </c>
      <c r="O18" s="42">
        <f t="shared" si="6"/>
        <v>1</v>
      </c>
      <c r="P18" s="42">
        <f t="shared" si="7"/>
        <v>0</v>
      </c>
      <c r="Q18" s="42">
        <f t="shared" si="8"/>
        <v>0</v>
      </c>
      <c r="R18" s="51">
        <v>51.333333333333329</v>
      </c>
      <c r="S18" s="29"/>
      <c r="T18" s="92"/>
      <c r="U18" s="85"/>
      <c r="V18" s="40"/>
      <c r="W18" s="85"/>
      <c r="X18" s="85"/>
      <c r="Y18" s="85"/>
      <c r="Z18" s="40"/>
      <c r="AA18" s="85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2" t="s">
        <v>99</v>
      </c>
      <c r="C19" s="73" t="s">
        <v>100</v>
      </c>
      <c r="D19" s="42"/>
      <c r="E19" s="49"/>
      <c r="F19" s="50">
        <v>14</v>
      </c>
      <c r="G19" s="42">
        <f t="shared" si="0"/>
        <v>1</v>
      </c>
      <c r="H19" s="42">
        <f t="shared" si="1"/>
        <v>1</v>
      </c>
      <c r="I19" s="42">
        <f t="shared" si="2"/>
        <v>1</v>
      </c>
      <c r="J19" s="50">
        <v>28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28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70</v>
      </c>
      <c r="S19" s="29"/>
      <c r="T19" s="92"/>
      <c r="U19" s="85"/>
      <c r="V19" s="40"/>
      <c r="W19" s="85"/>
      <c r="X19" s="85"/>
      <c r="Y19" s="85"/>
      <c r="Z19" s="40"/>
      <c r="AA19" s="85"/>
      <c r="AB19" s="40"/>
      <c r="AC19" s="40"/>
      <c r="AD19" s="40"/>
      <c r="AE19" s="40"/>
      <c r="AF19" s="40"/>
      <c r="AG19" s="40"/>
      <c r="AH19" s="40"/>
      <c r="AI19" s="40"/>
    </row>
    <row r="20" spans="1:35" ht="15.75" customHeight="1">
      <c r="A20" s="40"/>
      <c r="B20" s="40"/>
      <c r="C20" s="40"/>
      <c r="D20" s="40"/>
      <c r="E20" s="40"/>
      <c r="F20" s="40"/>
      <c r="G20" s="40">
        <f>SUM(G7:G19)</f>
        <v>9</v>
      </c>
      <c r="H20" s="40">
        <f>SUM(H7:H19)</f>
        <v>7</v>
      </c>
      <c r="I20" s="40">
        <f>SUM(I7:I19)</f>
        <v>2</v>
      </c>
      <c r="J20" s="40"/>
      <c r="K20" s="40">
        <f>SUM(K7:K19)</f>
        <v>11</v>
      </c>
      <c r="L20" s="40">
        <f>SUM(L7:L19)</f>
        <v>9</v>
      </c>
      <c r="M20" s="40">
        <f>SUM(M7:M19)</f>
        <v>7</v>
      </c>
      <c r="N20" s="40"/>
      <c r="O20" s="40">
        <f>SUM(O7:O19)</f>
        <v>13</v>
      </c>
      <c r="P20" s="40">
        <f>SUM(P7:P19)</f>
        <v>9</v>
      </c>
      <c r="Q20" s="40">
        <f>SUM(Q7:Q19)</f>
        <v>8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5.75" customHeight="1">
      <c r="A21" s="40"/>
      <c r="B21" s="40"/>
      <c r="C21" s="40"/>
      <c r="D21" s="40"/>
      <c r="E21" s="40"/>
      <c r="F21" s="40"/>
      <c r="G21" s="40">
        <f>IF(G20/18&gt;=0.7,1,0)</f>
        <v>0</v>
      </c>
      <c r="H21" s="40">
        <f>IF(H20/18&gt;=0.7,1,0)</f>
        <v>0</v>
      </c>
      <c r="I21" s="40">
        <f>IF(I20/18&gt;=0.7,1,0)</f>
        <v>0</v>
      </c>
      <c r="J21" s="40"/>
      <c r="K21" s="40">
        <f>IF(K20/18&gt;=0.7,1,0)</f>
        <v>0</v>
      </c>
      <c r="L21" s="40">
        <f>IF(L20/18&gt;=0.7,1,0)</f>
        <v>0</v>
      </c>
      <c r="M21" s="40">
        <f>IF(M20/18&gt;=0.7,1,0)</f>
        <v>0</v>
      </c>
      <c r="N21" s="40"/>
      <c r="O21" s="40">
        <f>IF(O20/18&gt;=0.7,1,0)</f>
        <v>1</v>
      </c>
      <c r="P21" s="40">
        <f>IF(P20/18&gt;=0.7,1,0)</f>
        <v>0</v>
      </c>
      <c r="Q21" s="40">
        <f>IF(Q20/18&gt;=0.7,1,0)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4" priority="1" operator="equal">
      <formula>0</formula>
    </cfRule>
  </conditionalFormatting>
  <conditionalFormatting sqref="R7:R19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D3" sqref="D3:D15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2" t="s">
        <v>64</v>
      </c>
      <c r="B1" s="107"/>
      <c r="C1" s="107"/>
      <c r="D1" s="107"/>
      <c r="E1" s="107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81" t="s">
        <v>75</v>
      </c>
      <c r="C3" s="83" t="s">
        <v>76</v>
      </c>
      <c r="D3" s="86">
        <v>51.333333333333329</v>
      </c>
      <c r="E3" s="69" t="str">
        <f>IF(D3&lt;=60,"Y","N")</f>
        <v>Y</v>
      </c>
    </row>
    <row r="4" spans="1:5" ht="16.5" customHeight="1">
      <c r="A4" s="20">
        <v>2</v>
      </c>
      <c r="B4" s="81" t="s">
        <v>77</v>
      </c>
      <c r="C4" s="81" t="s">
        <v>78</v>
      </c>
      <c r="D4" s="86">
        <v>67.666666666666671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2" t="s">
        <v>79</v>
      </c>
      <c r="C5" s="73" t="s">
        <v>80</v>
      </c>
      <c r="D5" s="86">
        <v>46.666666666666664</v>
      </c>
      <c r="E5" s="69" t="str">
        <f t="shared" si="0"/>
        <v>Y</v>
      </c>
    </row>
    <row r="6" spans="1:5" ht="16.5" customHeight="1">
      <c r="A6" s="20">
        <v>4</v>
      </c>
      <c r="B6" s="72" t="s">
        <v>81</v>
      </c>
      <c r="C6" s="74" t="s">
        <v>82</v>
      </c>
      <c r="D6" s="86">
        <v>70</v>
      </c>
      <c r="E6" s="69" t="str">
        <f t="shared" si="0"/>
        <v>N</v>
      </c>
    </row>
    <row r="7" spans="1:5" ht="16.5" customHeight="1">
      <c r="A7" s="20">
        <v>5</v>
      </c>
      <c r="B7" s="72" t="s">
        <v>83</v>
      </c>
      <c r="C7" s="73" t="s">
        <v>84</v>
      </c>
      <c r="D7" s="86">
        <v>46.666666666666664</v>
      </c>
      <c r="E7" s="69" t="str">
        <f t="shared" si="0"/>
        <v>Y</v>
      </c>
    </row>
    <row r="8" spans="1:5" ht="16.5" customHeight="1">
      <c r="A8" s="20">
        <v>6</v>
      </c>
      <c r="B8" s="72" t="s">
        <v>85</v>
      </c>
      <c r="C8" s="73" t="s">
        <v>86</v>
      </c>
      <c r="D8" s="86">
        <v>63</v>
      </c>
      <c r="E8" s="69" t="str">
        <f t="shared" si="0"/>
        <v>N</v>
      </c>
    </row>
    <row r="9" spans="1:5" ht="16.5" customHeight="1">
      <c r="A9" s="20">
        <v>7</v>
      </c>
      <c r="B9" s="72" t="s">
        <v>87</v>
      </c>
      <c r="C9" s="73" t="s">
        <v>88</v>
      </c>
      <c r="D9" s="86">
        <v>60.666666666666671</v>
      </c>
      <c r="E9" s="69" t="str">
        <f t="shared" si="0"/>
        <v>N</v>
      </c>
    </row>
    <row r="10" spans="1:5" ht="16.5" customHeight="1">
      <c r="A10" s="20">
        <v>8</v>
      </c>
      <c r="B10" s="72" t="s">
        <v>89</v>
      </c>
      <c r="C10" s="74" t="s">
        <v>102</v>
      </c>
      <c r="D10" s="86">
        <v>63</v>
      </c>
      <c r="E10" s="69" t="str">
        <f t="shared" si="0"/>
        <v>N</v>
      </c>
    </row>
    <row r="11" spans="1:5" ht="16.5" customHeight="1">
      <c r="A11" s="20">
        <v>9</v>
      </c>
      <c r="B11" s="72" t="s">
        <v>91</v>
      </c>
      <c r="C11" s="73" t="s">
        <v>92</v>
      </c>
      <c r="D11" s="86">
        <v>65.333333333333329</v>
      </c>
      <c r="E11" s="69" t="str">
        <f t="shared" si="0"/>
        <v>N</v>
      </c>
    </row>
    <row r="12" spans="1:5" ht="16.5" customHeight="1">
      <c r="A12" s="20">
        <v>10</v>
      </c>
      <c r="B12" s="72" t="s">
        <v>93</v>
      </c>
      <c r="C12" s="73" t="s">
        <v>94</v>
      </c>
      <c r="D12" s="86">
        <v>58.333333333333336</v>
      </c>
      <c r="E12" s="69" t="str">
        <f t="shared" si="0"/>
        <v>Y</v>
      </c>
    </row>
    <row r="13" spans="1:5" ht="16.5" customHeight="1">
      <c r="A13" s="20">
        <v>11</v>
      </c>
      <c r="B13" s="72" t="s">
        <v>95</v>
      </c>
      <c r="C13" s="73" t="s">
        <v>96</v>
      </c>
      <c r="D13" s="86">
        <v>67.666666666666671</v>
      </c>
      <c r="E13" s="69" t="str">
        <f t="shared" si="0"/>
        <v>N</v>
      </c>
    </row>
    <row r="14" spans="1:5" ht="16.5" customHeight="1">
      <c r="A14" s="20">
        <v>12</v>
      </c>
      <c r="B14" s="72" t="s">
        <v>97</v>
      </c>
      <c r="C14" s="73" t="s">
        <v>98</v>
      </c>
      <c r="D14" s="86">
        <v>51.333333333333329</v>
      </c>
      <c r="E14" s="69" t="str">
        <f t="shared" si="0"/>
        <v>Y</v>
      </c>
    </row>
    <row r="15" spans="1:5" ht="16.5" customHeight="1">
      <c r="A15" s="20">
        <v>13</v>
      </c>
      <c r="B15" s="72" t="s">
        <v>99</v>
      </c>
      <c r="C15" s="73" t="s">
        <v>100</v>
      </c>
      <c r="D15" s="86">
        <v>70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topLeftCell="A5" workbookViewId="0">
      <selection activeCell="D5" sqref="D5:D6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1:26" ht="19.5" customHeight="1">
      <c r="A2" s="112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26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1:26" ht="19.5" customHeight="1">
      <c r="A4" s="112" t="s">
        <v>110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6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20" t="s">
        <v>19</v>
      </c>
      <c r="B5" s="119" t="s">
        <v>20</v>
      </c>
      <c r="C5" s="35" t="s">
        <v>21</v>
      </c>
      <c r="D5" s="120" t="s">
        <v>113</v>
      </c>
      <c r="E5" s="120" t="s">
        <v>114</v>
      </c>
      <c r="F5" s="120" t="s">
        <v>115</v>
      </c>
      <c r="G5" s="120" t="s">
        <v>116</v>
      </c>
      <c r="H5" s="120" t="s">
        <v>117</v>
      </c>
      <c r="I5" s="112" t="s">
        <v>66</v>
      </c>
      <c r="J5" s="95"/>
      <c r="K5" s="95"/>
      <c r="L5" s="95"/>
      <c r="M5" s="96"/>
      <c r="N5" s="120" t="s">
        <v>24</v>
      </c>
      <c r="O5" s="120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21"/>
      <c r="B6" s="121"/>
      <c r="C6" s="35" t="s">
        <v>48</v>
      </c>
      <c r="D6" s="110"/>
      <c r="E6" s="110"/>
      <c r="F6" s="110"/>
      <c r="G6" s="110"/>
      <c r="H6" s="110"/>
      <c r="I6" s="120" t="s">
        <v>113</v>
      </c>
      <c r="J6" s="120" t="s">
        <v>114</v>
      </c>
      <c r="K6" s="120" t="s">
        <v>115</v>
      </c>
      <c r="L6" s="120" t="s">
        <v>116</v>
      </c>
      <c r="M6" s="120" t="s">
        <v>117</v>
      </c>
      <c r="N6" s="121"/>
      <c r="O6" s="12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21"/>
      <c r="B7" s="121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10"/>
      <c r="J7" s="110"/>
      <c r="K7" s="110"/>
      <c r="L7" s="110"/>
      <c r="M7" s="110"/>
      <c r="N7" s="110"/>
      <c r="O7" s="110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10"/>
      <c r="B8" s="110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3">
        <v>0.75</v>
      </c>
      <c r="J8" s="123">
        <v>0.75</v>
      </c>
      <c r="K8" s="123">
        <v>0.75</v>
      </c>
      <c r="L8" s="123">
        <v>0.75</v>
      </c>
      <c r="M8" s="123">
        <v>0.75</v>
      </c>
      <c r="N8" s="120">
        <f>SUM(D8:H8)</f>
        <v>140</v>
      </c>
      <c r="O8" s="120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2" t="s">
        <v>29</v>
      </c>
      <c r="B9" s="95"/>
      <c r="C9" s="96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10"/>
      <c r="J9" s="110"/>
      <c r="K9" s="110"/>
      <c r="L9" s="110"/>
      <c r="M9" s="110"/>
      <c r="N9" s="110"/>
      <c r="O9" s="110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81" t="s">
        <v>75</v>
      </c>
      <c r="C10" s="83" t="s">
        <v>76</v>
      </c>
      <c r="D10" s="37">
        <f>' MID Term 1'!D7</f>
        <v>22.400000000000002</v>
      </c>
      <c r="E10" s="37">
        <f>' MID Term 1'!H7</f>
        <v>23.400000000000002</v>
      </c>
      <c r="F10" s="37">
        <f>' MID Term 1'!L7+'MID Term 2'!F7</f>
        <v>19.466666666666661</v>
      </c>
      <c r="G10" s="54">
        <f>'MID Term 2'!J7</f>
        <v>20.533333333333331</v>
      </c>
      <c r="H10" s="37">
        <f>'MID Term 2'!N7</f>
        <v>21.533333333333331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0</v>
      </c>
      <c r="L10" s="37">
        <f t="shared" ref="L10:L22" si="3">IF((G10/$G$8)&gt;=$L$8,1,0)</f>
        <v>0</v>
      </c>
      <c r="M10" s="37">
        <f t="shared" ref="M10:M22" si="4">IF((H10/$H$8)&gt;=$M$8,1,0)</f>
        <v>1</v>
      </c>
      <c r="N10" s="37">
        <f t="shared" ref="N10:N22" si="5">SUM(D10:H10)</f>
        <v>107.33333333333333</v>
      </c>
      <c r="O10" s="37">
        <f t="shared" ref="O10:O22" si="6">ROUND(N10/2,0)</f>
        <v>54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81" t="s">
        <v>77</v>
      </c>
      <c r="C11" s="81" t="s">
        <v>78</v>
      </c>
      <c r="D11" s="37">
        <f>' MID Term 1'!D8</f>
        <v>27.06666666666667</v>
      </c>
      <c r="E11" s="37">
        <f>' MID Term 1'!H8</f>
        <v>28</v>
      </c>
      <c r="F11" s="37">
        <f>' MID Term 1'!L8+'MID Term 2'!F8</f>
        <v>25.133333333333333</v>
      </c>
      <c r="G11" s="54">
        <f>'MID Term 2'!J8</f>
        <v>27.06666666666667</v>
      </c>
      <c r="H11" s="37">
        <f>'MID Term 2'!N8</f>
        <v>28.06666666666667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135.33333333333334</v>
      </c>
      <c r="O11" s="37">
        <f t="shared" si="6"/>
        <v>68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2" t="s">
        <v>79</v>
      </c>
      <c r="C12" s="73" t="s">
        <v>80</v>
      </c>
      <c r="D12" s="37">
        <f>' MID Term 1'!D9</f>
        <v>20.533333333333331</v>
      </c>
      <c r="E12" s="37">
        <f>' MID Term 1'!H9</f>
        <v>21.533333333333331</v>
      </c>
      <c r="F12" s="37">
        <f>' MID Term 1'!L9+'MID Term 2'!F9</f>
        <v>17.600000000000001</v>
      </c>
      <c r="G12" s="54">
        <f>'MID Term 2'!J9</f>
        <v>18.666666666666664</v>
      </c>
      <c r="H12" s="37">
        <f>'MID Term 2'!N9</f>
        <v>19.666666666666664</v>
      </c>
      <c r="I12" s="37">
        <f t="shared" si="0"/>
        <v>0</v>
      </c>
      <c r="J12" s="37">
        <f t="shared" si="1"/>
        <v>1</v>
      </c>
      <c r="K12" s="37">
        <f t="shared" si="2"/>
        <v>0</v>
      </c>
      <c r="L12" s="37">
        <f t="shared" si="3"/>
        <v>0</v>
      </c>
      <c r="M12" s="37">
        <f t="shared" si="4"/>
        <v>0</v>
      </c>
      <c r="N12" s="37">
        <f t="shared" si="5"/>
        <v>98</v>
      </c>
      <c r="O12" s="37">
        <f t="shared" si="6"/>
        <v>49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2" t="s">
        <v>81</v>
      </c>
      <c r="C13" s="74" t="s">
        <v>82</v>
      </c>
      <c r="D13" s="37">
        <f>' MID Term 1'!D10</f>
        <v>23.333333333333336</v>
      </c>
      <c r="E13" s="37">
        <f>' MID Term 1'!H10</f>
        <v>24.333333333333336</v>
      </c>
      <c r="F13" s="37">
        <f>' MID Term 1'!L10+'MID Term 2'!F10</f>
        <v>23.666666666666664</v>
      </c>
      <c r="G13" s="54">
        <f>'MID Term 2'!J10</f>
        <v>28</v>
      </c>
      <c r="H13" s="37">
        <f>'MID Term 2'!N10</f>
        <v>29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128.33333333333334</v>
      </c>
      <c r="O13" s="37">
        <f t="shared" si="6"/>
        <v>64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2" t="s">
        <v>83</v>
      </c>
      <c r="C14" s="73" t="s">
        <v>84</v>
      </c>
      <c r="D14" s="37">
        <f>' MID Term 1'!D11</f>
        <v>23.333333333333336</v>
      </c>
      <c r="E14" s="37">
        <f>' MID Term 1'!H11</f>
        <v>24.333333333333336</v>
      </c>
      <c r="F14" s="37">
        <f>' MID Term 1'!L11+'MID Term 2'!F11</f>
        <v>19</v>
      </c>
      <c r="G14" s="54">
        <f>'MID Term 2'!J11</f>
        <v>18.666666666666664</v>
      </c>
      <c r="H14" s="37">
        <f>'MID Term 2'!N11</f>
        <v>19.666666666666664</v>
      </c>
      <c r="I14" s="37">
        <f t="shared" si="0"/>
        <v>1</v>
      </c>
      <c r="J14" s="37">
        <f t="shared" si="1"/>
        <v>1</v>
      </c>
      <c r="K14" s="37">
        <f t="shared" si="2"/>
        <v>0</v>
      </c>
      <c r="L14" s="37">
        <f t="shared" si="3"/>
        <v>0</v>
      </c>
      <c r="M14" s="37">
        <f t="shared" si="4"/>
        <v>0</v>
      </c>
      <c r="N14" s="37">
        <f t="shared" si="5"/>
        <v>105</v>
      </c>
      <c r="O14" s="37">
        <f t="shared" si="6"/>
        <v>53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2" t="s">
        <v>85</v>
      </c>
      <c r="C15" s="73" t="s">
        <v>86</v>
      </c>
      <c r="D15" s="37">
        <f>' MID Term 1'!D12</f>
        <v>25.2</v>
      </c>
      <c r="E15" s="37">
        <f>' MID Term 1'!H12</f>
        <v>26.2</v>
      </c>
      <c r="F15" s="37">
        <f>' MID Term 1'!L12+'MID Term 2'!F12</f>
        <v>23.200000000000003</v>
      </c>
      <c r="G15" s="54">
        <f>'MID Term 2'!J12</f>
        <v>25.2</v>
      </c>
      <c r="H15" s="37">
        <f>'MID Term 2'!N12</f>
        <v>26.2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126</v>
      </c>
      <c r="O15" s="37">
        <f t="shared" si="6"/>
        <v>63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2" t="s">
        <v>87</v>
      </c>
      <c r="C16" s="73" t="s">
        <v>88</v>
      </c>
      <c r="D16" s="37">
        <f>' MID Term 1'!D13</f>
        <v>25.2</v>
      </c>
      <c r="E16" s="37">
        <f>' MID Term 1'!H13</f>
        <v>26.2</v>
      </c>
      <c r="F16" s="37">
        <f>' MID Term 1'!L13+'MID Term 2'!F13</f>
        <v>22.733333333333341</v>
      </c>
      <c r="G16" s="54">
        <f>'MID Term 2'!J13</f>
        <v>24.266666666666666</v>
      </c>
      <c r="H16" s="37">
        <f>'MID Term 2'!N13</f>
        <v>25.266666666666666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123.66666666666667</v>
      </c>
      <c r="O16" s="37">
        <f t="shared" si="6"/>
        <v>62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2" t="s">
        <v>89</v>
      </c>
      <c r="C17" s="74" t="s">
        <v>102</v>
      </c>
      <c r="D17" s="37">
        <f>' MID Term 1'!D14</f>
        <v>24.266666666666666</v>
      </c>
      <c r="E17" s="37">
        <f>' MID Term 1'!H14</f>
        <v>25.266666666666666</v>
      </c>
      <c r="F17" s="37">
        <f>' MID Term 1'!L14+'MID Term 2'!F14</f>
        <v>22.733333333333341</v>
      </c>
      <c r="G17" s="54">
        <f>'MID Term 2'!J14</f>
        <v>25.2</v>
      </c>
      <c r="H17" s="37">
        <f>'MID Term 2'!N14</f>
        <v>26.2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123.66666666666669</v>
      </c>
      <c r="O17" s="37">
        <f t="shared" si="6"/>
        <v>62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2" t="s">
        <v>91</v>
      </c>
      <c r="C18" s="73" t="s">
        <v>92</v>
      </c>
      <c r="D18" s="37">
        <f>' MID Term 1'!D15</f>
        <v>26.133333333333329</v>
      </c>
      <c r="E18" s="37">
        <f>' MID Term 1'!H15</f>
        <v>27.133333333333329</v>
      </c>
      <c r="F18" s="37">
        <f>' MID Term 1'!L15+'MID Term 2'!F15</f>
        <v>24.13333333333334</v>
      </c>
      <c r="G18" s="54">
        <f>'MID Term 2'!J15</f>
        <v>26.133333333333329</v>
      </c>
      <c r="H18" s="37">
        <f>'MID Term 2'!N15</f>
        <v>27.133333333333329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130.66666666666666</v>
      </c>
      <c r="O18" s="37">
        <f t="shared" si="6"/>
        <v>65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2" t="s">
        <v>93</v>
      </c>
      <c r="C19" s="73" t="s">
        <v>94</v>
      </c>
      <c r="D19" s="37">
        <f>' MID Term 1'!D16</f>
        <v>22.400000000000002</v>
      </c>
      <c r="E19" s="37">
        <f>' MID Term 1'!H16</f>
        <v>23.400000000000002</v>
      </c>
      <c r="F19" s="37">
        <f>' MID Term 1'!L16+'MID Term 2'!F16</f>
        <v>20.86666666666666</v>
      </c>
      <c r="G19" s="54">
        <f>'MID Term 2'!J16</f>
        <v>23.333333333333336</v>
      </c>
      <c r="H19" s="37">
        <f>'MID Term 2'!N16</f>
        <v>24.333333333333336</v>
      </c>
      <c r="I19" s="37">
        <f t="shared" si="0"/>
        <v>1</v>
      </c>
      <c r="J19" s="37">
        <f t="shared" si="1"/>
        <v>1</v>
      </c>
      <c r="K19" s="37">
        <f t="shared" si="2"/>
        <v>0</v>
      </c>
      <c r="L19" s="37">
        <f t="shared" si="3"/>
        <v>1</v>
      </c>
      <c r="M19" s="37">
        <f t="shared" si="4"/>
        <v>1</v>
      </c>
      <c r="N19" s="37">
        <f t="shared" si="5"/>
        <v>114.33333333333334</v>
      </c>
      <c r="O19" s="37">
        <f t="shared" si="6"/>
        <v>57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2" t="s">
        <v>95</v>
      </c>
      <c r="C20" s="73" t="s">
        <v>96</v>
      </c>
      <c r="D20" s="37">
        <f>' MID Term 1'!D17</f>
        <v>23.333333333333336</v>
      </c>
      <c r="E20" s="37">
        <f>' MID Term 1'!H17</f>
        <v>24.333333333333336</v>
      </c>
      <c r="F20" s="37">
        <f>' MID Term 1'!L17+'MID Term 2'!F17</f>
        <v>23.199999999999996</v>
      </c>
      <c r="G20" s="54">
        <f>'MID Term 2'!J17</f>
        <v>27.06666666666667</v>
      </c>
      <c r="H20" s="37">
        <f>'MID Term 2'!N17</f>
        <v>28.06666666666667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126</v>
      </c>
      <c r="O20" s="37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2" t="s">
        <v>97</v>
      </c>
      <c r="C21" s="73" t="s">
        <v>98</v>
      </c>
      <c r="D21" s="37">
        <f>' MID Term 1'!D18</f>
        <v>20.533333333333331</v>
      </c>
      <c r="E21" s="37">
        <f>' MID Term 1'!H18</f>
        <v>21.533333333333331</v>
      </c>
      <c r="F21" s="37">
        <f>' MID Term 1'!L18+'MID Term 2'!F18</f>
        <v>18.533333333333331</v>
      </c>
      <c r="G21" s="54">
        <f>'MID Term 2'!J18</f>
        <v>20.533333333333331</v>
      </c>
      <c r="H21" s="37">
        <f>'MID Term 2'!N18</f>
        <v>21.533333333333331</v>
      </c>
      <c r="I21" s="37">
        <f t="shared" si="0"/>
        <v>0</v>
      </c>
      <c r="J21" s="37">
        <f t="shared" si="1"/>
        <v>1</v>
      </c>
      <c r="K21" s="37">
        <f t="shared" si="2"/>
        <v>0</v>
      </c>
      <c r="L21" s="37">
        <f t="shared" si="3"/>
        <v>0</v>
      </c>
      <c r="M21" s="37">
        <f t="shared" si="4"/>
        <v>1</v>
      </c>
      <c r="N21" s="37">
        <f t="shared" si="5"/>
        <v>102.66666666666666</v>
      </c>
      <c r="O21" s="37">
        <f t="shared" si="6"/>
        <v>51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2" t="s">
        <v>99</v>
      </c>
      <c r="C22" s="73" t="s">
        <v>100</v>
      </c>
      <c r="D22" s="37">
        <f>' MID Term 1'!D19</f>
        <v>28</v>
      </c>
      <c r="E22" s="37">
        <f>' MID Term 1'!H19</f>
        <v>28</v>
      </c>
      <c r="F22" s="37">
        <f>' MID Term 1'!L19+'MID Term 2'!F19</f>
        <v>28</v>
      </c>
      <c r="G22" s="54">
        <f>'MID Term 2'!J19</f>
        <v>28</v>
      </c>
      <c r="H22" s="37">
        <f>'MID Term 2'!N19</f>
        <v>28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140</v>
      </c>
      <c r="O22" s="37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67</v>
      </c>
      <c r="D23" s="55">
        <v>18</v>
      </c>
      <c r="E23" s="55">
        <v>18</v>
      </c>
      <c r="F23" s="55">
        <v>18</v>
      </c>
      <c r="G23" s="55">
        <v>18</v>
      </c>
      <c r="H23" s="55">
        <v>18</v>
      </c>
      <c r="I23" s="56">
        <f>SUM(I10:I22)</f>
        <v>11</v>
      </c>
      <c r="J23" s="56">
        <f>SUM(J10:J22)</f>
        <v>13</v>
      </c>
      <c r="K23" s="56">
        <f>SUM(K10:K22)</f>
        <v>8</v>
      </c>
      <c r="L23" s="56">
        <f>SUM(L10:L22)</f>
        <v>9</v>
      </c>
      <c r="M23" s="56">
        <f>SUM(M10:M22)</f>
        <v>11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24" t="s">
        <v>68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8" t="s">
        <v>30</v>
      </c>
      <c r="B28" s="95"/>
      <c r="C28" s="96"/>
      <c r="D28" s="57" t="s">
        <v>31</v>
      </c>
      <c r="E28" s="57" t="s">
        <v>32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8" t="s">
        <v>121</v>
      </c>
      <c r="B29" s="95"/>
      <c r="C29" s="96"/>
      <c r="D29" s="58">
        <f>ROUND((I23/D23*100),0)</f>
        <v>61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8" t="s">
        <v>122</v>
      </c>
      <c r="B30" s="95"/>
      <c r="C30" s="96"/>
      <c r="D30" s="58">
        <f>ROUND((J23/E23*100),0)</f>
        <v>72</v>
      </c>
      <c r="E30" s="57">
        <f t="shared" si="7"/>
        <v>3</v>
      </c>
      <c r="F30" s="58">
        <f t="shared" si="8"/>
        <v>0.60000000000000009</v>
      </c>
      <c r="G30" s="58"/>
      <c r="H30" s="39"/>
      <c r="I30" s="125" t="s">
        <v>69</v>
      </c>
      <c r="J30" s="126"/>
      <c r="K30" s="60">
        <f>SUM(F29:F33)</f>
        <v>2.4000000000000004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8" t="s">
        <v>123</v>
      </c>
      <c r="B31" s="95"/>
      <c r="C31" s="96"/>
      <c r="D31" s="58">
        <f>ROUND((K23/F23*100),0)</f>
        <v>44</v>
      </c>
      <c r="E31" s="57">
        <f t="shared" si="7"/>
        <v>1</v>
      </c>
      <c r="F31" s="58">
        <f t="shared" si="8"/>
        <v>0.2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8" t="s">
        <v>124</v>
      </c>
      <c r="B32" s="95"/>
      <c r="C32" s="96"/>
      <c r="D32" s="58">
        <f>ROUND((L23/G23*100),0)</f>
        <v>50</v>
      </c>
      <c r="E32" s="57">
        <f t="shared" si="7"/>
        <v>2</v>
      </c>
      <c r="F32" s="58">
        <f t="shared" si="8"/>
        <v>0.4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8" t="s">
        <v>125</v>
      </c>
      <c r="B33" s="95"/>
      <c r="C33" s="96"/>
      <c r="D33" s="58">
        <f>ROUND((M23/H23*100),0)</f>
        <v>61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4" t="s">
        <v>70</v>
      </c>
      <c r="B34" s="104"/>
      <c r="C34" s="104"/>
      <c r="D34" s="104"/>
      <c r="E34" s="104"/>
      <c r="F34" s="104"/>
      <c r="G34" s="104"/>
      <c r="H34" s="105"/>
      <c r="I34" s="124" t="s">
        <v>71</v>
      </c>
      <c r="J34" s="104"/>
      <c r="K34" s="104"/>
      <c r="L34" s="104"/>
      <c r="M34" s="104"/>
      <c r="N34" s="104"/>
      <c r="O34" s="105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4"/>
      <c r="B35" s="115"/>
      <c r="C35" s="115"/>
      <c r="D35" s="115"/>
      <c r="E35" s="115"/>
      <c r="F35" s="115"/>
      <c r="G35" s="115"/>
      <c r="H35" s="116"/>
      <c r="I35" s="114"/>
      <c r="J35" s="115"/>
      <c r="K35" s="115"/>
      <c r="L35" s="115"/>
      <c r="M35" s="115"/>
      <c r="N35" s="115"/>
      <c r="O35" s="11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4"/>
      <c r="B36" s="115"/>
      <c r="C36" s="115"/>
      <c r="D36" s="115"/>
      <c r="E36" s="115"/>
      <c r="F36" s="115"/>
      <c r="G36" s="115"/>
      <c r="H36" s="116"/>
      <c r="I36" s="114"/>
      <c r="J36" s="115"/>
      <c r="K36" s="115"/>
      <c r="L36" s="115"/>
      <c r="M36" s="115"/>
      <c r="N36" s="115"/>
      <c r="O36" s="11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6"/>
      <c r="B37" s="107"/>
      <c r="C37" s="107"/>
      <c r="D37" s="107"/>
      <c r="E37" s="107"/>
      <c r="F37" s="107"/>
      <c r="G37" s="107"/>
      <c r="H37" s="108"/>
      <c r="I37" s="106"/>
      <c r="J37" s="107"/>
      <c r="K37" s="107"/>
      <c r="L37" s="107"/>
      <c r="M37" s="107"/>
      <c r="N37" s="107"/>
      <c r="O37" s="10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D14" sqref="D1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5" ht="19.5" customHeight="1">
      <c r="A2" s="112" t="s">
        <v>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25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25" ht="19.5" customHeight="1">
      <c r="A4" s="112" t="s">
        <v>111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113</v>
      </c>
      <c r="B6" s="38">
        <f>((('Attainment Sheet Sessional'!$E29/3)*0.6)*'CO-PO Mapping'!B6)/3</f>
        <v>0.6</v>
      </c>
      <c r="C6" s="38">
        <f>((('Attainment Sheet Sessional'!$E29/3)*0.6)*'CO-PO Mapping'!C6)/3</f>
        <v>0.39999999999999997</v>
      </c>
      <c r="D6" s="38">
        <f>((('Attainment Sheet Sessional'!$E29/3)*0.6)*'CO-PO Mapping'!D6)/3</f>
        <v>0</v>
      </c>
      <c r="E6" s="38">
        <f>((('Attainment Sheet Sessional'!$E29/3)*0.6)*'CO-PO Mapping'!E6)/3</f>
        <v>0.6</v>
      </c>
      <c r="F6" s="38">
        <f>((('Attainment Sheet Sessional'!$E29/3)*0.6)*'CO-PO Mapping'!F6)/3</f>
        <v>0.39999999999999997</v>
      </c>
      <c r="G6" s="38">
        <f>((('Attainment Sheet Sessional'!$E29/3)*0.6)*'CO-PO Mapping'!G6)/3</f>
        <v>0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</v>
      </c>
      <c r="N6" s="38">
        <f>((('Attainment Sheet Sessional'!$E29/3)*0.6)*'CO-PO Mapping'!N6)/3</f>
        <v>0.19999999999999998</v>
      </c>
      <c r="O6" s="38">
        <f>((('Attainment Sheet Sessional'!$E29/3)*0.6)*'CO-PO Mapping'!O6)/3</f>
        <v>0.39999999999999997</v>
      </c>
      <c r="P6" s="38">
        <f>((('Attainment Sheet Sessional'!$E29/3)*0.6)*'CO-PO Mapping'!P6)/3</f>
        <v>0.39999999999999997</v>
      </c>
    </row>
    <row r="7" spans="1:25" ht="19.5" customHeight="1">
      <c r="A7" s="33" t="s">
        <v>114</v>
      </c>
      <c r="B7" s="38">
        <f>((('Attainment Sheet Sessional'!$E30/3)*0.6)*'CO-PO Mapping'!B7)/3</f>
        <v>0.6</v>
      </c>
      <c r="C7" s="38">
        <f>((('Attainment Sheet Sessional'!$E30/3)*0.6)*'CO-PO Mapping'!C7)/3</f>
        <v>0.6</v>
      </c>
      <c r="D7" s="38">
        <f>((('Attainment Sheet Sessional'!$E30/3)*0.6)*'CO-PO Mapping'!D7)/3</f>
        <v>0.19999999999999998</v>
      </c>
      <c r="E7" s="38">
        <f>((('Attainment Sheet Sessional'!$E30/3)*0.6)*'CO-PO Mapping'!E7)/3</f>
        <v>0.39999999999999997</v>
      </c>
      <c r="F7" s="38">
        <f>((('Attainment Sheet Sessional'!$E30/3)*0.6)*'CO-PO Mapping'!F7)/3</f>
        <v>0.39999999999999997</v>
      </c>
      <c r="G7" s="38">
        <f>((('Attainment Sheet Sessional'!$E30/3)*0.6)*'CO-PO Mapping'!G7)/3</f>
        <v>0</v>
      </c>
      <c r="H7" s="38">
        <f>((('Attainment Sheet Sessional'!$E30/3)*0.6)*'CO-PO Mapping'!H7)/3</f>
        <v>0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0.19999999999999998</v>
      </c>
      <c r="N7" s="38">
        <f>((('Attainment Sheet Sessional'!$E30/3)*0.6)*'CO-PO Mapping'!N7)/3</f>
        <v>0.39999999999999997</v>
      </c>
      <c r="O7" s="38">
        <f>((('Attainment Sheet Sessional'!$E30/3)*0.6)*'CO-PO Mapping'!O7)/3</f>
        <v>0.19999999999999998</v>
      </c>
      <c r="P7" s="38">
        <f>((('Attainment Sheet Sessional'!$E30/3)*0.6)*'CO-PO Mapping'!P7)/3</f>
        <v>0.39999999999999997</v>
      </c>
    </row>
    <row r="8" spans="1:25" ht="19.5" customHeight="1">
      <c r="A8" s="33" t="s">
        <v>115</v>
      </c>
      <c r="B8" s="38">
        <f>((('Attainment Sheet Sessional'!$E31/3)*0.6)*'CO-PO Mapping'!B8)/3</f>
        <v>0.19999999999999998</v>
      </c>
      <c r="C8" s="38">
        <f>((('Attainment Sheet Sessional'!$E31/3)*0.6)*'CO-PO Mapping'!C8)/3</f>
        <v>0.13333333333333333</v>
      </c>
      <c r="D8" s="38">
        <f>((('Attainment Sheet Sessional'!$E31/3)*0.6)*'CO-PO Mapping'!D8)/3</f>
        <v>0.13333333333333333</v>
      </c>
      <c r="E8" s="38">
        <f>((('Attainment Sheet Sessional'!$E31/3)*0.6)*'CO-PO Mapping'!E8)/3</f>
        <v>0</v>
      </c>
      <c r="F8" s="38">
        <f>((('Attainment Sheet Sessional'!$E31/3)*0.6)*'CO-PO Mapping'!F8)/3</f>
        <v>0.13333333333333333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6.6666666666666666E-2</v>
      </c>
      <c r="N8" s="38">
        <f>((('Attainment Sheet Sessional'!$E31/3)*0.6)*'CO-PO Mapping'!N8)/3</f>
        <v>6.6666666666666666E-2</v>
      </c>
      <c r="O8" s="38">
        <f>((('Attainment Sheet Sessional'!$E31/3)*0.6)*'CO-PO Mapping'!O8)/3</f>
        <v>6.6666666666666666E-2</v>
      </c>
      <c r="P8" s="38">
        <f>((('Attainment Sheet Sessional'!$E31/3)*0.6)*'CO-PO Mapping'!P8)/3</f>
        <v>6.6666666666666666E-2</v>
      </c>
    </row>
    <row r="9" spans="1:25" ht="19.5" customHeight="1">
      <c r="A9" s="33" t="s">
        <v>116</v>
      </c>
      <c r="B9" s="38">
        <f>((('Attainment Sheet Sessional'!$E32/3)*0.6)*'CO-PO Mapping'!B9)/3</f>
        <v>0.26666666666666666</v>
      </c>
      <c r="C9" s="38">
        <f>((('Attainment Sheet Sessional'!$E32/3)*0.6)*'CO-PO Mapping'!C9)/3</f>
        <v>0.39999999999999997</v>
      </c>
      <c r="D9" s="38">
        <f>((('Attainment Sheet Sessional'!$E32/3)*0.6)*'CO-PO Mapping'!D9)/3</f>
        <v>0.26666666666666666</v>
      </c>
      <c r="E9" s="38">
        <f>((('Attainment Sheet Sessional'!$E32/3)*0.6)*'CO-PO Mapping'!E9)/3</f>
        <v>0.26666666666666666</v>
      </c>
      <c r="F9" s="38">
        <f>((('Attainment Sheet Sessional'!$E32/3)*0.6)*'CO-PO Mapping'!F9)/3</f>
        <v>0.13333333333333333</v>
      </c>
      <c r="G9" s="38">
        <f>((('Attainment Sheet Sessional'!$E32/3)*0.6)*'CO-PO Mapping'!G9)/3</f>
        <v>0</v>
      </c>
      <c r="H9" s="38">
        <f>((('Attainment Sheet Sessional'!$E32/3)*0.6)*'CO-PO Mapping'!H9)/3</f>
        <v>0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</v>
      </c>
      <c r="N9" s="38">
        <f>((('Attainment Sheet Sessional'!$E32/3)*0.6)*'CO-PO Mapping'!N9)/3</f>
        <v>0.13333333333333333</v>
      </c>
      <c r="O9" s="38">
        <f>((('Attainment Sheet Sessional'!$E32/3)*0.6)*'CO-PO Mapping'!O9)/3</f>
        <v>0.39999999999999997</v>
      </c>
      <c r="P9" s="38">
        <f>((('Attainment Sheet Sessional'!$E32/3)*0.6)*'CO-PO Mapping'!P9)/3</f>
        <v>0.13333333333333333</v>
      </c>
    </row>
    <row r="10" spans="1:25" ht="19.5" customHeight="1">
      <c r="A10" s="33" t="s">
        <v>117</v>
      </c>
      <c r="B10" s="38">
        <f>((('Attainment Sheet Sessional'!$E33/3)*0.6)*'CO-PO Mapping'!B10)/3</f>
        <v>0.39999999999999997</v>
      </c>
      <c r="C10" s="38">
        <f>((('Attainment Sheet Sessional'!$E33/3)*0.6)*'CO-PO Mapping'!C10)/3</f>
        <v>0.6</v>
      </c>
      <c r="D10" s="38">
        <f>((('Attainment Sheet Sessional'!$E33/3)*0.6)*'CO-PO Mapping'!D10)/3</f>
        <v>0.6</v>
      </c>
      <c r="E10" s="38">
        <f>((('Attainment Sheet Sessional'!$E33/3)*0.6)*'CO-PO Mapping'!E10)/3</f>
        <v>0.39999999999999997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</v>
      </c>
      <c r="I10" s="38">
        <f>((('Attainment Sheet Sessional'!$E33/3)*0.6)*'CO-PO Mapping'!I10)/3</f>
        <v>0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</v>
      </c>
      <c r="N10" s="38">
        <f>((('Attainment Sheet Sessional'!$E33/3)*0.6)*'CO-PO Mapping'!N10)/3</f>
        <v>0.6</v>
      </c>
      <c r="O10" s="38">
        <f>((('Attainment Sheet Sessional'!$E33/3)*0.6)*'CO-PO Mapping'!O10)/3</f>
        <v>0.19999999999999998</v>
      </c>
      <c r="P10" s="38">
        <f>((('Attainment Sheet Sessional'!$E33/3)*0.6)*'CO-PO Mapping'!P10)/3</f>
        <v>0</v>
      </c>
    </row>
    <row r="11" spans="1:25" ht="31.5">
      <c r="A11" s="33" t="s">
        <v>118</v>
      </c>
      <c r="B11" s="38">
        <f t="shared" ref="B11:P11" si="0">AVERAGE(B6:B10)</f>
        <v>0.41333333333333327</v>
      </c>
      <c r="C11" s="38">
        <f t="shared" si="0"/>
        <v>0.42666666666666664</v>
      </c>
      <c r="D11" s="38">
        <f t="shared" si="0"/>
        <v>0.24</v>
      </c>
      <c r="E11" s="38">
        <f t="shared" si="0"/>
        <v>0.33333333333333331</v>
      </c>
      <c r="F11" s="38">
        <f t="shared" si="0"/>
        <v>0.2533333333333333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5.333333333333333E-2</v>
      </c>
      <c r="N11" s="66">
        <f t="shared" si="0"/>
        <v>0.27999999999999997</v>
      </c>
      <c r="O11" s="66">
        <f t="shared" si="0"/>
        <v>0.2533333333333333</v>
      </c>
      <c r="P11" s="66">
        <f t="shared" si="0"/>
        <v>0.19999999999999998</v>
      </c>
    </row>
    <row r="12" spans="1:25" ht="39.75" customHeight="1">
      <c r="A12" s="118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18"/>
      <c r="O12" s="95"/>
      <c r="P12" s="96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9" sqref="C9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2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2" t="s">
        <v>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2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2" t="s">
        <v>112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120</v>
      </c>
      <c r="B6" s="38">
        <f>'Attainment Tool 1 C to PO'!B6+'Attainment CO to PO Sessional'!B11</f>
        <v>0.41333333333333327</v>
      </c>
      <c r="C6" s="38">
        <f>'Attainment Tool 1 C to PO'!C6+'Attainment CO to PO Sessional'!C11</f>
        <v>0.42666666666666664</v>
      </c>
      <c r="D6" s="38">
        <f>'Attainment Tool 1 C to PO'!D6+'Attainment CO to PO Sessional'!D11</f>
        <v>0.24</v>
      </c>
      <c r="E6" s="38">
        <f>'Attainment Tool 1 C to PO'!E6+'Attainment CO to PO Sessional'!E11</f>
        <v>0.33333333333333331</v>
      </c>
      <c r="F6" s="38">
        <f>'Attainment Tool 1 C to PO'!F6+'Attainment CO to PO Sessional'!F11</f>
        <v>0.2533333333333333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5.333333333333333E-2</v>
      </c>
      <c r="N6" s="38">
        <f>'Attainment Tool 1 C to PO'!N6+'Attainment CO to PO Sessional'!N11</f>
        <v>0.27999999999999997</v>
      </c>
      <c r="O6" s="38">
        <f>'Attainment Tool 1 C to PO'!O6+'Attainment CO to PO Sessional'!O11</f>
        <v>0.2533333333333333</v>
      </c>
      <c r="P6" s="38">
        <f>'Attainment Tool 1 C to PO'!P6+'Attainment CO to PO Sessional'!P11</f>
        <v>0.19999999999999998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126</v>
      </c>
      <c r="B7" s="38">
        <f t="shared" ref="B7:P7" si="0">ROUND(B6,0)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8" t="s">
        <v>33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18"/>
      <c r="O8" s="95"/>
      <c r="P8" s="96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Hitesh Sen</cp:lastModifiedBy>
  <dcterms:created xsi:type="dcterms:W3CDTF">2018-02-21T04:44:08Z</dcterms:created>
  <dcterms:modified xsi:type="dcterms:W3CDTF">2024-11-08T09:01:45Z</dcterms:modified>
</cp:coreProperties>
</file>