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3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D11" i="9"/>
  <c r="D13"/>
  <c r="D15"/>
  <c r="D17"/>
  <c r="D19"/>
  <c r="D21"/>
  <c r="D10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D12"/>
  <c r="D14"/>
  <c r="D16"/>
  <c r="D18"/>
  <c r="D20"/>
  <c r="D22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9"/>
  <c r="M11"/>
  <c r="M13"/>
  <c r="M15"/>
  <c r="M17"/>
  <c r="M19"/>
  <c r="N12" i="9"/>
  <c r="O12" s="1"/>
  <c r="N20"/>
  <c r="O20" s="1"/>
  <c r="G20" i="7"/>
  <c r="G21" s="1"/>
  <c r="I20"/>
  <c r="I21" s="1"/>
  <c r="K7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K20" i="7"/>
  <c r="K21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M20" i="7" l="1"/>
  <c r="M21" s="1"/>
  <c r="J23" i="9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I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I7"/>
  <c r="H7"/>
  <c r="P6" i="4"/>
  <c r="N6"/>
  <c r="L6"/>
  <c r="J6"/>
  <c r="H6"/>
  <c r="F6"/>
  <c r="D6"/>
  <c r="B6"/>
  <c r="O6"/>
  <c r="M6"/>
  <c r="K6"/>
  <c r="I6"/>
  <c r="G6"/>
  <c r="E6"/>
  <c r="C6"/>
  <c r="K23" i="9"/>
  <c r="D31" s="1"/>
  <c r="E31" s="1"/>
  <c r="F30" l="1"/>
  <c r="P7" i="10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N11" s="1"/>
  <c r="N6" i="11" s="1"/>
  <c r="N7" s="1"/>
  <c r="L8" i="10"/>
  <c r="L11" s="1"/>
  <c r="L6" i="11" s="1"/>
  <c r="L7" s="1"/>
  <c r="J8" i="10"/>
  <c r="H8"/>
  <c r="H11" s="1"/>
  <c r="H6" i="11" s="1"/>
  <c r="H7" s="1"/>
  <c r="F8" i="10"/>
  <c r="D8"/>
  <c r="B8"/>
  <c r="O8"/>
  <c r="O11" s="1"/>
  <c r="O6" i="11" s="1"/>
  <c r="O7" s="1"/>
  <c r="M8" i="10"/>
  <c r="K8"/>
  <c r="I8"/>
  <c r="I11" s="1"/>
  <c r="I6" i="11" s="1"/>
  <c r="I7" s="1"/>
  <c r="G8" i="10"/>
  <c r="G11" s="1"/>
  <c r="G6" i="11" s="1"/>
  <c r="G7" s="1"/>
  <c r="E8" i="10"/>
  <c r="C8"/>
  <c r="F31" i="9"/>
  <c r="M11" i="10"/>
  <c r="M6" i="11" s="1"/>
  <c r="M7" s="1"/>
  <c r="F11" i="10" l="1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<sst xmlns="http://schemas.openxmlformats.org/spreadsheetml/2006/main" count="391" uniqueCount="128">
  <si>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</si>
  <si>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</si>
  <si>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</si>
  <si>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</si>
  <si>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</si>
  <si>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</si>
  <si>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</si>
  <si>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</si>
  <si>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</si>
  <si>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</si>
  <si>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</si>
  <si>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</si>
  <si>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</si>
  <si>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</si>
  <si>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</si>
  <si>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</si>
  <si>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</si>
  <si>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</si>
  <si>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</si>
  <si>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</si>
  <si>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</si>
  <si>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</si>
  <si>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</si>
  <si>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</si>
  <si>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</si>
  <si>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</si>
  <si>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</si>
  <si>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</si>
  <si>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</si>
  <si>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</si>
  <si>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</si>
  <si>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</si>
  <si>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</si>
  <si>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</si>
  <si>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</si>
  <si>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</si>
  <si>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</si>
  <si>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</si>
  <si>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</si>
  <si>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</si>
  <si>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</si>
  <si>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</si>
  <si>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</si>
  <si>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</si>
  <si>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</si>
  <si>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</si>
  <si>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</si>
  <si>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</si>
  <si>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</si>
  <si>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</si>
  <si>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</si>
  <si>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</si>
  <si>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</si>
  <si>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</si>
  <si>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</si>
  <si>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</si>
  <si>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</si>
  <si>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</si>
  <si>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</si>
  <si>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</si>
  <si>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</si>
  <si>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</si>
  <si>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</si>
  <si>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</si>
  <si>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</si>
  <si>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</si>
  <si>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</si>
  <si>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</si>
  <si>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</si>
  <si>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</si>
  <si>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</si>
  <si>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</si>
  <si>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</si>
  <si>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</si>
  <si>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</si>
  <si>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</si>
  <si>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</si>
  <si>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</si>
  <si>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</si>
  <si>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</si>
  <si>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</si>
  <si>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</si>
  <si>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</si>
  <si>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</si>
  <si>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</si>
  <si>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</si>
  <si>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</si>
  <si>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</si>
  <si>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</si>
  <si>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</si>
  <si>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</si>
  <si>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</si>
  <si>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</si>
  <si>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</si>
  <si>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</si>
  <si>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</si>
  <si>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</si>
  <si>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</si>
  <si>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</si>
  <si>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</si>
  <si>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</si>
  <si>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MS. VAISHALI PUJARI</t>
  </si>
  <si>
    <t>Course code as per NAAC</t>
  </si>
  <si>
    <t>SUBJECT: Microcontrollers                                                                                                 Faculty: Akansha Suthar</t>
  </si>
  <si>
    <t>SUBJECT:Microcontrollers                                                                      Subject Teacher: Akansha Suthar</t>
  </si>
  <si>
    <t>SUBJECT:Microcontrollers                                                    Subject Teacher: Akansha Suthar</t>
  </si>
  <si>
    <t>SUBJECT:Microcontrollers                                                                                     Name of Faculty: Akansha Suthar</t>
  </si>
  <si>
    <t>SUBJECT:  Microcontrollers                                                                                                                                     Name of Faculty: Akansha Suthar</t>
  </si>
  <si>
    <t>SUBJECT: Microcontrollers                                                                          Name of Faculty: Akansha Suthar</t>
  </si>
  <si>
    <t>SUBJECT: Microcontrollers                                                                                               Name of Faculty: Akansha Suthar</t>
  </si>
  <si>
    <t xml:space="preserve">II YEARIV SEM </t>
  </si>
  <si>
    <t xml:space="preserve">II YEAR IV SEM </t>
  </si>
  <si>
    <t>CO24EC405.1</t>
  </si>
  <si>
    <t>CO24EC405.2</t>
  </si>
  <si>
    <t>CO24EC405.3</t>
  </si>
  <si>
    <t>CO24EC405.4</t>
  </si>
  <si>
    <t>CO24EC405.5</t>
  </si>
  <si>
    <t>CO24EC405</t>
  </si>
  <si>
    <t>No. of Students Attained CO24EC405.1</t>
  </si>
  <si>
    <t>No. of Students Attained CO24EC405.2</t>
  </si>
  <si>
    <t>No. of Students Attained CO24EC405.3</t>
  </si>
  <si>
    <t>No. of Students Attained CO24EC405.4</t>
  </si>
  <si>
    <t>No. of Students Attained CO24EC405.5</t>
  </si>
  <si>
    <t>CO24EC405
(Round Off)</t>
  </si>
  <si>
    <t>C24EC405 (AVG)</t>
  </si>
  <si>
    <t>Final Mapping of C24EC405</t>
  </si>
  <si>
    <t>Attainment of Subject Code 4EC4-05 Sheet</t>
  </si>
  <si>
    <t>4EC4-05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</si>
</sst>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1" fillId="0" borderId="30" xfId="0" applyFont="1" applyBorder="1"/>
    <xf numFmtId="0" fontId="12" fillId="5" borderId="31" xfId="0" applyFont="1" applyFill="1" applyBorder="1" applyAlignment="1">
      <alignment horizontal="left" wrapText="1"/>
    </xf>
    <xf numFmtId="0" fontId="13" fillId="5" borderId="31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5" fillId="0" borderId="30" xfId="0" applyFont="1" applyBorder="1" applyAlignment="1">
      <alignment horizontal="left" wrapText="1"/>
    </xf>
    <xf numFmtId="0" fontId="16" fillId="0" borderId="30" xfId="0" applyFont="1" applyBorder="1" applyAlignment="1">
      <alignment horizontal="left" wrapText="1"/>
    </xf>
    <xf numFmtId="1" fontId="5" fillId="0" borderId="0" xfId="0" applyNumberFormat="1" applyFont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13" sqref="A13:M13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0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0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0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0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112</v>
      </c>
      <c r="B6" s="79">
        <v>0</v>
      </c>
      <c r="C6" s="80">
        <v>0</v>
      </c>
      <c r="D6" s="80">
        <v>2</v>
      </c>
      <c r="E6" s="80">
        <v>1</v>
      </c>
      <c r="F6" s="80">
        <v>0</v>
      </c>
      <c r="G6" s="80">
        <v>1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1</v>
      </c>
      <c r="P6" s="80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113</v>
      </c>
      <c r="B7" s="81">
        <v>0</v>
      </c>
      <c r="C7" s="82">
        <v>0</v>
      </c>
      <c r="D7" s="82">
        <v>2</v>
      </c>
      <c r="E7" s="82">
        <v>0</v>
      </c>
      <c r="F7" s="82">
        <v>1</v>
      </c>
      <c r="G7" s="82">
        <v>1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1</v>
      </c>
      <c r="O7" s="82">
        <v>0</v>
      </c>
      <c r="P7" s="82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114</v>
      </c>
      <c r="B8" s="81">
        <v>1</v>
      </c>
      <c r="C8" s="82">
        <v>2</v>
      </c>
      <c r="D8" s="82">
        <v>2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1</v>
      </c>
      <c r="K8" s="82">
        <v>0</v>
      </c>
      <c r="L8" s="82">
        <v>0</v>
      </c>
      <c r="M8" s="82">
        <v>1</v>
      </c>
      <c r="N8" s="82">
        <v>2</v>
      </c>
      <c r="O8" s="82">
        <v>0</v>
      </c>
      <c r="P8" s="82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115</v>
      </c>
      <c r="B9" s="81">
        <v>2</v>
      </c>
      <c r="C9" s="82">
        <v>2</v>
      </c>
      <c r="D9" s="82">
        <v>1</v>
      </c>
      <c r="E9" s="82">
        <v>0</v>
      </c>
      <c r="F9" s="82">
        <v>0</v>
      </c>
      <c r="G9" s="82">
        <v>0</v>
      </c>
      <c r="H9" s="82">
        <v>1</v>
      </c>
      <c r="I9" s="82">
        <v>0</v>
      </c>
      <c r="J9" s="82">
        <v>1</v>
      </c>
      <c r="K9" s="82">
        <v>0</v>
      </c>
      <c r="L9" s="82">
        <v>0</v>
      </c>
      <c r="M9" s="82">
        <v>1</v>
      </c>
      <c r="N9" s="82">
        <v>0</v>
      </c>
      <c r="O9" s="82">
        <v>0</v>
      </c>
      <c r="P9" s="82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116</v>
      </c>
      <c r="B10" s="81">
        <v>0</v>
      </c>
      <c r="C10" s="82">
        <v>0</v>
      </c>
      <c r="D10" s="82">
        <v>2</v>
      </c>
      <c r="E10" s="82">
        <v>2</v>
      </c>
      <c r="F10" s="82">
        <v>1</v>
      </c>
      <c r="G10" s="82">
        <v>0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2</v>
      </c>
      <c r="O10" s="82">
        <v>2</v>
      </c>
      <c r="P10" s="82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124</v>
      </c>
      <c r="B11" s="8">
        <f t="shared" ref="B11:P11" si="0">AVERAGE(B6:B10)</f>
        <v>0.6</v>
      </c>
      <c r="C11" s="8">
        <f t="shared" si="0"/>
        <v>0.8</v>
      </c>
      <c r="D11" s="8">
        <f t="shared" si="0"/>
        <v>1.8</v>
      </c>
      <c r="E11" s="8">
        <f t="shared" si="0"/>
        <v>0.6</v>
      </c>
      <c r="F11" s="8">
        <f t="shared" si="0"/>
        <v>0.4</v>
      </c>
      <c r="G11" s="8">
        <f t="shared" si="0"/>
        <v>0.4</v>
      </c>
      <c r="H11" s="8">
        <f t="shared" si="0"/>
        <v>0.4</v>
      </c>
      <c r="I11" s="8">
        <f t="shared" si="0"/>
        <v>0</v>
      </c>
      <c r="J11" s="8">
        <f t="shared" si="0"/>
        <v>0.4</v>
      </c>
      <c r="K11" s="8">
        <f t="shared" si="0"/>
        <v>0</v>
      </c>
      <c r="L11" s="8">
        <f t="shared" si="0"/>
        <v>0</v>
      </c>
      <c r="M11" s="8">
        <f t="shared" si="0"/>
        <v>0.4</v>
      </c>
      <c r="N11" s="8">
        <f t="shared" si="0"/>
        <v>1</v>
      </c>
      <c r="O11" s="9">
        <f t="shared" si="0"/>
        <v>0.6</v>
      </c>
      <c r="P11" s="8">
        <f t="shared" si="0"/>
        <v>0.4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125</v>
      </c>
      <c r="B12" s="10">
        <f t="shared" ref="B12:P12" si="1">ROUND(B11,0)</f>
        <v>1</v>
      </c>
      <c r="C12" s="10">
        <f t="shared" si="1"/>
        <v>1</v>
      </c>
      <c r="D12" s="10">
        <f t="shared" si="1"/>
        <v>2</v>
      </c>
      <c r="E12" s="10">
        <f t="shared" si="1"/>
        <v>1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3" t="s">
        <v>17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3"/>
      <c r="O13" s="91"/>
      <c r="P13" s="92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5" sqref="C15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25" ht="19.5" customHeight="1">
      <c r="A2" s="108" t="s">
        <v>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25" ht="19.5" customHeight="1">
      <c r="A3" s="108" t="s">
        <v>110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25" ht="19.5" customHeight="1">
      <c r="A4" s="108" t="s">
        <v>108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112</v>
      </c>
      <c r="B6" s="38">
        <f>((('Attainment Sheet Sessional'!$E29/3)*0.6)*'CO-PO Mapping'!B6)/3</f>
        <v>0</v>
      </c>
      <c r="C6" s="38">
        <f>((('Attainment Sheet Sessional'!$E29/3)*0.6)*'CO-PO Mapping'!C6)/3</f>
        <v>0</v>
      </c>
      <c r="D6" s="38">
        <f>((('Attainment Sheet Sessional'!$E29/3)*0.6)*'CO-PO Mapping'!D6)/3</f>
        <v>0.39999999999999997</v>
      </c>
      <c r="E6" s="38">
        <f>((('Attainment Sheet Sessional'!$E29/3)*0.6)*'CO-PO Mapping'!E6)/3</f>
        <v>0.19999999999999998</v>
      </c>
      <c r="F6" s="38">
        <f>((('Attainment Sheet Sessional'!$E29/3)*0.6)*'CO-PO Mapping'!F6)/3</f>
        <v>0</v>
      </c>
      <c r="G6" s="38">
        <f>((('Attainment Sheet Sessional'!$E29/3)*0.6)*'CO-PO Mapping'!G6)/3</f>
        <v>0.19999999999999998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</v>
      </c>
      <c r="O6" s="38">
        <f>((('Attainment Sheet Sessional'!$E29/3)*0.6)*'CO-PO Mapping'!O6)/3</f>
        <v>0.19999999999999998</v>
      </c>
      <c r="P6" s="38">
        <f>((('Attainment Sheet Sessional'!$E29/3)*0.6)*'CO-PO Mapping'!P6)/3</f>
        <v>0.19999999999999998</v>
      </c>
    </row>
    <row r="7" spans="1:25" ht="19.5" customHeight="1">
      <c r="A7" s="33" t="s">
        <v>113</v>
      </c>
      <c r="B7" s="38">
        <f>((('Attainment Sheet Sessional'!$E30/3)*0.6)*'CO-PO Mapping'!B7)/3</f>
        <v>0</v>
      </c>
      <c r="C7" s="38">
        <f>((('Attainment Sheet Sessional'!$E30/3)*0.6)*'CO-PO Mapping'!C7)/3</f>
        <v>0</v>
      </c>
      <c r="D7" s="38">
        <f>((('Attainment Sheet Sessional'!$E30/3)*0.6)*'CO-PO Mapping'!D7)/3</f>
        <v>0.39999999999999997</v>
      </c>
      <c r="E7" s="38">
        <f>((('Attainment Sheet Sessional'!$E30/3)*0.6)*'CO-PO Mapping'!E7)/3</f>
        <v>0</v>
      </c>
      <c r="F7" s="38">
        <f>((('Attainment Sheet Sessional'!$E30/3)*0.6)*'CO-PO Mapping'!F7)/3</f>
        <v>0.19999999999999998</v>
      </c>
      <c r="G7" s="38">
        <f>((('Attainment Sheet Sessional'!$E30/3)*0.6)*'CO-PO Mapping'!G7)/3</f>
        <v>0.19999999999999998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</v>
      </c>
      <c r="N7" s="38">
        <f>((('Attainment Sheet Sessional'!$E30/3)*0.6)*'CO-PO Mapping'!N7)/3</f>
        <v>0.19999999999999998</v>
      </c>
      <c r="O7" s="38">
        <f>((('Attainment Sheet Sessional'!$E30/3)*0.6)*'CO-PO Mapping'!O7)/3</f>
        <v>0</v>
      </c>
      <c r="P7" s="38">
        <f>((('Attainment Sheet Sessional'!$E30/3)*0.6)*'CO-PO Mapping'!P7)/3</f>
        <v>0</v>
      </c>
    </row>
    <row r="8" spans="1:25" ht="19.5" customHeight="1">
      <c r="A8" s="33" t="s">
        <v>114</v>
      </c>
      <c r="B8" s="38">
        <f>((('Attainment Sheet Sessional'!$E31/3)*0.6)*'CO-PO Mapping'!B8)/3</f>
        <v>0.19999999999999998</v>
      </c>
      <c r="C8" s="38">
        <f>((('Attainment Sheet Sessional'!$E31/3)*0.6)*'CO-PO Mapping'!C8)/3</f>
        <v>0.39999999999999997</v>
      </c>
      <c r="D8" s="38">
        <f>((('Attainment Sheet Sessional'!$E31/3)*0.6)*'CO-PO Mapping'!D8)/3</f>
        <v>0.39999999999999997</v>
      </c>
      <c r="E8" s="38">
        <f>((('Attainment Sheet Sessional'!$E31/3)*0.6)*'CO-PO Mapping'!E8)/3</f>
        <v>0</v>
      </c>
      <c r="F8" s="38">
        <f>((('Attainment Sheet Sessional'!$E31/3)*0.6)*'CO-PO Mapping'!F8)/3</f>
        <v>0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0.19999999999999998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0.19999999999999998</v>
      </c>
      <c r="N8" s="38">
        <f>((('Attainment Sheet Sessional'!$E31/3)*0.6)*'CO-PO Mapping'!N8)/3</f>
        <v>0.39999999999999997</v>
      </c>
      <c r="O8" s="38">
        <f>((('Attainment Sheet Sessional'!$E31/3)*0.6)*'CO-PO Mapping'!O8)/3</f>
        <v>0</v>
      </c>
      <c r="P8" s="38">
        <f>((('Attainment Sheet Sessional'!$E31/3)*0.6)*'CO-PO Mapping'!P8)/3</f>
        <v>0</v>
      </c>
    </row>
    <row r="9" spans="1:25" ht="19.5" customHeight="1">
      <c r="A9" s="33" t="s">
        <v>115</v>
      </c>
      <c r="B9" s="38">
        <f>((('Attainment Sheet Sessional'!$E32/3)*0.6)*'CO-PO Mapping'!B9)/3</f>
        <v>0.39999999999999997</v>
      </c>
      <c r="C9" s="38">
        <f>((('Attainment Sheet Sessional'!$E32/3)*0.6)*'CO-PO Mapping'!C9)/3</f>
        <v>0.39999999999999997</v>
      </c>
      <c r="D9" s="38">
        <f>((('Attainment Sheet Sessional'!$E32/3)*0.6)*'CO-PO Mapping'!D9)/3</f>
        <v>0.19999999999999998</v>
      </c>
      <c r="E9" s="38">
        <f>((('Attainment Sheet Sessional'!$E32/3)*0.6)*'CO-PO Mapping'!E9)/3</f>
        <v>0</v>
      </c>
      <c r="F9" s="38">
        <f>((('Attainment Sheet Sessional'!$E32/3)*0.6)*'CO-PO Mapping'!F9)/3</f>
        <v>0</v>
      </c>
      <c r="G9" s="38">
        <f>((('Attainment Sheet Sessional'!$E32/3)*0.6)*'CO-PO Mapping'!G9)/3</f>
        <v>0</v>
      </c>
      <c r="H9" s="38">
        <f>((('Attainment Sheet Sessional'!$E32/3)*0.6)*'CO-PO Mapping'!H9)/3</f>
        <v>0.19999999999999998</v>
      </c>
      <c r="I9" s="38">
        <f>((('Attainment Sheet Sessional'!$E32/3)*0.6)*'CO-PO Mapping'!I9)/3</f>
        <v>0</v>
      </c>
      <c r="J9" s="38">
        <f>((('Attainment Sheet Sessional'!$E32/3)*0.6)*'CO-PO Mapping'!J9)/3</f>
        <v>0.19999999999999998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0.19999999999999998</v>
      </c>
      <c r="N9" s="38">
        <f>((('Attainment Sheet Sessional'!$E32/3)*0.6)*'CO-PO Mapping'!N9)/3</f>
        <v>0</v>
      </c>
      <c r="O9" s="38">
        <f>((('Attainment Sheet Sessional'!$E32/3)*0.6)*'CO-PO Mapping'!O9)/3</f>
        <v>0</v>
      </c>
      <c r="P9" s="38">
        <f>((('Attainment Sheet Sessional'!$E32/3)*0.6)*'CO-PO Mapping'!P9)/3</f>
        <v>0</v>
      </c>
    </row>
    <row r="10" spans="1:25" ht="19.5" customHeight="1">
      <c r="A10" s="33" t="s">
        <v>116</v>
      </c>
      <c r="B10" s="38">
        <f>((('Attainment Sheet Sessional'!$E33/3)*0.6)*'CO-PO Mapping'!B10)/3</f>
        <v>0</v>
      </c>
      <c r="C10" s="38">
        <f>((('Attainment Sheet Sessional'!$E33/3)*0.6)*'CO-PO Mapping'!C10)/3</f>
        <v>0</v>
      </c>
      <c r="D10" s="38">
        <f>((('Attainment Sheet Sessional'!$E33/3)*0.6)*'CO-PO Mapping'!D10)/3</f>
        <v>0.39999999999999997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0.19999999999999998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</v>
      </c>
      <c r="N10" s="38">
        <f>((('Attainment Sheet Sessional'!$E33/3)*0.6)*'CO-PO Mapping'!N10)/3</f>
        <v>0.39999999999999997</v>
      </c>
      <c r="O10" s="38">
        <f>((('Attainment Sheet Sessional'!$E33/3)*0.6)*'CO-PO Mapping'!O10)/3</f>
        <v>0.39999999999999997</v>
      </c>
      <c r="P10" s="38">
        <f>((('Attainment Sheet Sessional'!$E33/3)*0.6)*'CO-PO Mapping'!P10)/3</f>
        <v>0.19999999999999998</v>
      </c>
    </row>
    <row r="11" spans="1:25" ht="31.5">
      <c r="A11" s="33" t="s">
        <v>124</v>
      </c>
      <c r="B11" s="38">
        <f t="shared" ref="B11:P11" si="0">AVERAGE(B6:B10)</f>
        <v>0.12</v>
      </c>
      <c r="C11" s="38">
        <f t="shared" si="0"/>
        <v>0.15999999999999998</v>
      </c>
      <c r="D11" s="38">
        <f t="shared" si="0"/>
        <v>0.36</v>
      </c>
      <c r="E11" s="38">
        <f t="shared" si="0"/>
        <v>0.12</v>
      </c>
      <c r="F11" s="38">
        <f t="shared" si="0"/>
        <v>7.9999999999999988E-2</v>
      </c>
      <c r="G11" s="38">
        <f t="shared" si="0"/>
        <v>7.9999999999999988E-2</v>
      </c>
      <c r="H11" s="38">
        <f t="shared" si="0"/>
        <v>7.9999999999999988E-2</v>
      </c>
      <c r="I11" s="38">
        <f t="shared" si="0"/>
        <v>0</v>
      </c>
      <c r="J11" s="38">
        <f t="shared" si="0"/>
        <v>7.9999999999999988E-2</v>
      </c>
      <c r="K11" s="38">
        <f t="shared" si="0"/>
        <v>0</v>
      </c>
      <c r="L11" s="38">
        <f t="shared" si="0"/>
        <v>0</v>
      </c>
      <c r="M11" s="38">
        <f t="shared" si="0"/>
        <v>7.9999999999999988E-2</v>
      </c>
      <c r="N11" s="66">
        <f t="shared" si="0"/>
        <v>0.2</v>
      </c>
      <c r="O11" s="66">
        <f t="shared" si="0"/>
        <v>0.12</v>
      </c>
      <c r="P11" s="66">
        <f t="shared" si="0"/>
        <v>7.9999999999999988E-2</v>
      </c>
    </row>
    <row r="12" spans="1:25" ht="39.75" customHeight="1">
      <c r="A12" s="114" t="s">
        <v>33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114"/>
      <c r="O12" s="91"/>
      <c r="P12" s="92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4" sqref="L14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8" t="s">
        <v>73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8" t="s">
        <v>109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117</v>
      </c>
      <c r="B6" s="38">
        <f>'Attainment Tool 1 C to PO'!B6+'Attainment CO to PO Sessional'!B11</f>
        <v>0.12</v>
      </c>
      <c r="C6" s="38">
        <f>'Attainment Tool 1 C to PO'!C6+'Attainment CO to PO Sessional'!C11</f>
        <v>0.15999999999999998</v>
      </c>
      <c r="D6" s="38">
        <f>'Attainment Tool 1 C to PO'!D6+'Attainment CO to PO Sessional'!D11</f>
        <v>0.36</v>
      </c>
      <c r="E6" s="38">
        <f>'Attainment Tool 1 C to PO'!E6+'Attainment CO to PO Sessional'!E11</f>
        <v>0.12</v>
      </c>
      <c r="F6" s="38">
        <f>'Attainment Tool 1 C to PO'!F6+'Attainment CO to PO Sessional'!F11</f>
        <v>7.9999999999999988E-2</v>
      </c>
      <c r="G6" s="38">
        <f>'Attainment Tool 1 C to PO'!G6+'Attainment CO to PO Sessional'!G11</f>
        <v>7.9999999999999988E-2</v>
      </c>
      <c r="H6" s="38">
        <f>'Attainment Tool 1 C to PO'!H6+'Attainment CO to PO Sessional'!H11</f>
        <v>7.9999999999999988E-2</v>
      </c>
      <c r="I6" s="38">
        <f>'Attainment Tool 1 C to PO'!I6+'Attainment CO to PO Sessional'!I11</f>
        <v>0</v>
      </c>
      <c r="J6" s="38">
        <f>'Attainment Tool 1 C to PO'!J6+'Attainment CO to PO Sessional'!J11</f>
        <v>7.9999999999999988E-2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7.9999999999999988E-2</v>
      </c>
      <c r="N6" s="38">
        <f>'Attainment Tool 1 C to PO'!N6+'Attainment CO to PO Sessional'!N11</f>
        <v>0.2</v>
      </c>
      <c r="O6" s="38">
        <f>'Attainment Tool 1 C to PO'!O6+'Attainment CO to PO Sessional'!O11</f>
        <v>0.12</v>
      </c>
      <c r="P6" s="38">
        <f>'Attainment Tool 1 C to PO'!P6+'Attainment CO to PO Sessional'!P11</f>
        <v>7.9999999999999988E-2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123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4" t="s">
        <v>33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14"/>
      <c r="O8" s="91"/>
      <c r="P8" s="92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F8" sqref="F8:F20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0" t="s">
        <v>74</v>
      </c>
      <c r="B1" s="91"/>
      <c r="C1" s="91"/>
      <c r="D1" s="91"/>
      <c r="E1" s="91"/>
      <c r="F1" s="91"/>
      <c r="G1" s="91"/>
      <c r="H1" s="92"/>
    </row>
    <row r="2" spans="1:26" ht="19.5" customHeight="1">
      <c r="A2" s="90" t="s">
        <v>18</v>
      </c>
      <c r="B2" s="91"/>
      <c r="C2" s="91"/>
      <c r="D2" s="91"/>
      <c r="E2" s="91"/>
      <c r="F2" s="91"/>
      <c r="G2" s="91"/>
      <c r="H2" s="92"/>
    </row>
    <row r="3" spans="1:26" ht="19.5" customHeight="1">
      <c r="A3" s="90" t="s">
        <v>111</v>
      </c>
      <c r="B3" s="91"/>
      <c r="C3" s="91"/>
      <c r="D3" s="91"/>
      <c r="E3" s="91"/>
      <c r="F3" s="91"/>
      <c r="G3" s="91"/>
      <c r="H3" s="92"/>
    </row>
    <row r="4" spans="1:26" ht="19.5" customHeight="1">
      <c r="A4" s="90" t="s">
        <v>104</v>
      </c>
      <c r="B4" s="91"/>
      <c r="C4" s="91"/>
      <c r="D4" s="91"/>
      <c r="E4" s="91"/>
      <c r="F4" s="91"/>
      <c r="G4" s="91"/>
      <c r="H4" s="92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4" t="s">
        <v>19</v>
      </c>
      <c r="B5" s="94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96" t="s">
        <v>25</v>
      </c>
      <c r="H5" s="92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5"/>
      <c r="B6" s="95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97" t="s">
        <v>29</v>
      </c>
      <c r="B7" s="98"/>
      <c r="C7" s="99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84" t="s">
        <v>75</v>
      </c>
      <c r="C8" s="86" t="s">
        <v>76</v>
      </c>
      <c r="D8" s="70"/>
      <c r="E8" s="71"/>
      <c r="F8" s="71"/>
      <c r="G8" s="21">
        <f t="shared" ref="G8:G20" si="0">IF((D8/$D$6)&gt;=$D$7,1,0)</f>
        <v>0</v>
      </c>
      <c r="H8" s="22">
        <f t="shared" ref="H8:H12" si="1">IF((E8/$E$6)&gt;=$E$7,1,0)</f>
        <v>0</v>
      </c>
      <c r="I8" s="23"/>
    </row>
    <row r="9" spans="1:26" ht="16.5" customHeight="1" thickBot="1">
      <c r="A9" s="20">
        <v>2</v>
      </c>
      <c r="B9" s="84" t="s">
        <v>77</v>
      </c>
      <c r="C9" s="84" t="s">
        <v>78</v>
      </c>
      <c r="D9" s="72"/>
      <c r="E9" s="73"/>
      <c r="F9" s="73"/>
      <c r="G9" s="21">
        <f t="shared" si="0"/>
        <v>0</v>
      </c>
      <c r="H9" s="22">
        <f t="shared" si="1"/>
        <v>0</v>
      </c>
      <c r="I9" s="23"/>
    </row>
    <row r="10" spans="1:26" ht="16.5" customHeight="1" thickBot="1">
      <c r="A10" s="20">
        <v>3</v>
      </c>
      <c r="B10" s="74" t="s">
        <v>79</v>
      </c>
      <c r="C10" s="75" t="s">
        <v>80</v>
      </c>
      <c r="D10" s="72"/>
      <c r="E10" s="73"/>
      <c r="F10" s="73"/>
      <c r="G10" s="21">
        <f t="shared" si="0"/>
        <v>0</v>
      </c>
      <c r="H10" s="22">
        <f t="shared" si="1"/>
        <v>0</v>
      </c>
      <c r="I10" s="23"/>
    </row>
    <row r="11" spans="1:26" ht="16.5" customHeight="1" thickBot="1">
      <c r="A11" s="20">
        <v>4</v>
      </c>
      <c r="B11" s="74" t="s">
        <v>81</v>
      </c>
      <c r="C11" s="76" t="s">
        <v>82</v>
      </c>
      <c r="D11" s="72"/>
      <c r="E11" s="73"/>
      <c r="F11" s="73"/>
      <c r="G11" s="21">
        <f t="shared" si="0"/>
        <v>0</v>
      </c>
      <c r="H11" s="22">
        <f t="shared" si="1"/>
        <v>0</v>
      </c>
      <c r="I11" s="23"/>
    </row>
    <row r="12" spans="1:26" ht="16.5" customHeight="1" thickBot="1">
      <c r="A12" s="20">
        <v>5</v>
      </c>
      <c r="B12" s="74" t="s">
        <v>83</v>
      </c>
      <c r="C12" s="75" t="s">
        <v>84</v>
      </c>
      <c r="D12" s="72"/>
      <c r="E12" s="73"/>
      <c r="F12" s="73"/>
      <c r="G12" s="21">
        <f t="shared" si="0"/>
        <v>0</v>
      </c>
      <c r="H12" s="22">
        <f t="shared" si="1"/>
        <v>0</v>
      </c>
      <c r="I12" s="23"/>
    </row>
    <row r="13" spans="1:26" ht="16.5" customHeight="1" thickBot="1">
      <c r="A13" s="20">
        <v>6</v>
      </c>
      <c r="B13" s="74" t="s">
        <v>85</v>
      </c>
      <c r="C13" s="75" t="s">
        <v>86</v>
      </c>
      <c r="D13" s="72"/>
      <c r="E13" s="73"/>
      <c r="F13" s="73"/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4" t="s">
        <v>87</v>
      </c>
      <c r="C14" s="75" t="s">
        <v>88</v>
      </c>
      <c r="D14" s="72"/>
      <c r="E14" s="73"/>
      <c r="F14" s="73"/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4" t="s">
        <v>89</v>
      </c>
      <c r="C15" s="76" t="s">
        <v>90</v>
      </c>
      <c r="D15" s="72"/>
      <c r="E15" s="73"/>
      <c r="F15" s="73"/>
      <c r="G15" s="21">
        <f t="shared" si="0"/>
        <v>0</v>
      </c>
      <c r="H15" s="22">
        <f t="shared" ref="H15:H20" si="2">IF((E15/$E$6)&gt;=$E$7,1,0)</f>
        <v>0</v>
      </c>
      <c r="I15" s="23"/>
    </row>
    <row r="16" spans="1:26" ht="16.5" customHeight="1" thickBot="1">
      <c r="A16" s="20">
        <v>9</v>
      </c>
      <c r="B16" s="74" t="s">
        <v>91</v>
      </c>
      <c r="C16" s="75" t="s">
        <v>92</v>
      </c>
      <c r="D16" s="72"/>
      <c r="E16" s="73"/>
      <c r="F16" s="73"/>
      <c r="G16" s="21">
        <f t="shared" si="0"/>
        <v>0</v>
      </c>
      <c r="H16" s="22">
        <f t="shared" si="2"/>
        <v>0</v>
      </c>
      <c r="I16" s="23"/>
    </row>
    <row r="17" spans="1:9" ht="16.5" customHeight="1" thickBot="1">
      <c r="A17" s="20">
        <v>10</v>
      </c>
      <c r="B17" s="74" t="s">
        <v>93</v>
      </c>
      <c r="C17" s="75" t="s">
        <v>94</v>
      </c>
      <c r="D17" s="72"/>
      <c r="E17" s="73"/>
      <c r="F17" s="73"/>
      <c r="G17" s="21">
        <f t="shared" si="0"/>
        <v>0</v>
      </c>
      <c r="H17" s="22">
        <f t="shared" si="2"/>
        <v>0</v>
      </c>
      <c r="I17" s="23"/>
    </row>
    <row r="18" spans="1:9" ht="16.5" customHeight="1" thickBot="1">
      <c r="A18" s="20">
        <v>11</v>
      </c>
      <c r="B18" s="74" t="s">
        <v>95</v>
      </c>
      <c r="C18" s="75" t="s">
        <v>96</v>
      </c>
      <c r="D18" s="72"/>
      <c r="E18" s="73"/>
      <c r="F18" s="73"/>
      <c r="G18" s="21">
        <f t="shared" si="0"/>
        <v>0</v>
      </c>
      <c r="H18" s="22">
        <f t="shared" si="2"/>
        <v>0</v>
      </c>
      <c r="I18" s="23"/>
    </row>
    <row r="19" spans="1:9" ht="16.5" customHeight="1" thickBot="1">
      <c r="A19" s="20">
        <v>12</v>
      </c>
      <c r="B19" s="74" t="s">
        <v>97</v>
      </c>
      <c r="C19" s="75" t="s">
        <v>98</v>
      </c>
      <c r="D19" s="72"/>
      <c r="E19" s="73"/>
      <c r="F19" s="73"/>
      <c r="G19" s="21">
        <f t="shared" si="0"/>
        <v>0</v>
      </c>
      <c r="H19" s="22">
        <f t="shared" si="2"/>
        <v>0</v>
      </c>
      <c r="I19" s="23"/>
    </row>
    <row r="20" spans="1:9" ht="16.5" customHeight="1" thickBot="1">
      <c r="A20" s="20">
        <v>13</v>
      </c>
      <c r="B20" s="74" t="s">
        <v>99</v>
      </c>
      <c r="C20" s="75" t="s">
        <v>100</v>
      </c>
      <c r="D20" s="72"/>
      <c r="E20" s="73"/>
      <c r="F20" s="73"/>
      <c r="G20" s="21">
        <f t="shared" si="0"/>
        <v>0</v>
      </c>
      <c r="H20" s="22">
        <f t="shared" si="2"/>
        <v>0</v>
      </c>
      <c r="I20" s="23"/>
    </row>
    <row r="21" spans="1:9" ht="19.5" customHeight="1">
      <c r="A21" s="24"/>
      <c r="B21" s="25"/>
      <c r="C21" s="26"/>
      <c r="D21" s="27">
        <v>18</v>
      </c>
      <c r="E21" s="27">
        <v>18</v>
      </c>
      <c r="F21" s="24"/>
      <c r="G21" s="28">
        <f>COUNTIF(G8:G20,1)</f>
        <v>0</v>
      </c>
      <c r="H21" s="28">
        <f>COUNTIF(H8:H20,1)</f>
        <v>0</v>
      </c>
      <c r="I21" s="29"/>
    </row>
    <row r="22" spans="1:9" ht="42" customHeight="1">
      <c r="A22" s="100" t="s">
        <v>30</v>
      </c>
      <c r="B22" s="91"/>
      <c r="C22" s="92"/>
      <c r="D22" s="30" t="s">
        <v>31</v>
      </c>
      <c r="E22" s="30" t="s">
        <v>32</v>
      </c>
      <c r="F22" s="101" t="s">
        <v>33</v>
      </c>
      <c r="G22" s="91"/>
      <c r="H22" s="92"/>
    </row>
    <row r="23" spans="1:9" ht="19.5" customHeight="1">
      <c r="A23" s="100" t="s">
        <v>34</v>
      </c>
      <c r="B23" s="91"/>
      <c r="C23" s="92"/>
      <c r="D23" s="22">
        <f>ROUND((G21/D21*100),0)</f>
        <v>0</v>
      </c>
      <c r="E23" s="30">
        <f t="shared" ref="E23:E24" si="3">IF(D23&gt;100,"ERROR",IF(D23&gt;=61,3,IF(D23&gt;=46,2,IF(D23&gt;=16,1,IF(D23&gt;15,0,0)))))</f>
        <v>0</v>
      </c>
      <c r="F23" s="102"/>
      <c r="G23" s="103"/>
      <c r="H23" s="104"/>
    </row>
    <row r="24" spans="1:9" ht="19.5" customHeight="1">
      <c r="A24" s="100" t="s">
        <v>35</v>
      </c>
      <c r="B24" s="91"/>
      <c r="C24" s="92"/>
      <c r="D24" s="22">
        <f>ROUND((H21/E21*100),0)</f>
        <v>0</v>
      </c>
      <c r="E24" s="22">
        <f t="shared" si="3"/>
        <v>0</v>
      </c>
      <c r="F24" s="105"/>
      <c r="G24" s="106"/>
      <c r="H24" s="107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B6" sqref="B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2"/>
    </row>
    <row r="2" spans="1:9" ht="19.5" customHeight="1">
      <c r="A2" s="108" t="s">
        <v>126</v>
      </c>
      <c r="B2" s="91"/>
      <c r="C2" s="91"/>
      <c r="D2" s="91"/>
      <c r="E2" s="91"/>
      <c r="F2" s="91"/>
      <c r="G2" s="91"/>
      <c r="H2" s="91"/>
      <c r="I2" s="92"/>
    </row>
    <row r="3" spans="1:9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2"/>
    </row>
    <row r="4" spans="1:9" ht="19.5" customHeight="1">
      <c r="A4" s="108" t="s">
        <v>105</v>
      </c>
      <c r="B4" s="91"/>
      <c r="C4" s="91"/>
      <c r="D4" s="91"/>
      <c r="E4" s="91"/>
      <c r="F4" s="91"/>
      <c r="G4" s="91"/>
      <c r="H4" s="91"/>
      <c r="I4" s="92"/>
    </row>
    <row r="5" spans="1:9" ht="78.75">
      <c r="A5" s="33" t="s">
        <v>102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117</v>
      </c>
      <c r="B6" s="34" t="s">
        <v>127</v>
      </c>
      <c r="C6" s="34"/>
      <c r="D6" s="34"/>
      <c r="E6" s="34"/>
      <c r="F6" s="34">
        <f>'Sessional + End Term Assessment'!D24</f>
        <v>0</v>
      </c>
      <c r="G6" s="34">
        <f>'Sessional + End Term Assessment'!E24</f>
        <v>0</v>
      </c>
      <c r="H6" s="34">
        <f>G6*'Sessional + End Term Assessment'!E6/'Sessional + End Term Assessment'!F6</f>
        <v>0</v>
      </c>
      <c r="I6" s="34">
        <f>E6+H6</f>
        <v>0</v>
      </c>
    </row>
    <row r="7" spans="1:9" ht="30.75" customHeight="1">
      <c r="A7" s="109" t="s">
        <v>43</v>
      </c>
      <c r="B7" s="103"/>
      <c r="C7" s="103"/>
      <c r="D7" s="103"/>
      <c r="E7" s="103"/>
      <c r="F7" s="104"/>
      <c r="G7" s="113" t="s">
        <v>33</v>
      </c>
      <c r="H7" s="91"/>
      <c r="I7" s="92"/>
    </row>
    <row r="8" spans="1:9" ht="14.25">
      <c r="A8" s="110"/>
      <c r="B8" s="111"/>
      <c r="C8" s="111"/>
      <c r="D8" s="111"/>
      <c r="E8" s="111"/>
      <c r="F8" s="112"/>
      <c r="G8" s="109"/>
      <c r="H8" s="103"/>
      <c r="I8" s="104"/>
    </row>
    <row r="9" spans="1:9" ht="14.25">
      <c r="A9" s="105"/>
      <c r="B9" s="106"/>
      <c r="C9" s="106"/>
      <c r="D9" s="106"/>
      <c r="E9" s="106"/>
      <c r="F9" s="107"/>
      <c r="G9" s="105"/>
      <c r="H9" s="106"/>
      <c r="I9" s="10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26" ht="19.5" customHeight="1">
      <c r="A2" s="108" t="s">
        <v>44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26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26" ht="19.5" customHeight="1">
      <c r="A4" s="108" t="s">
        <v>106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117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4" t="s">
        <v>33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2"/>
      <c r="N7" s="114"/>
      <c r="O7" s="91"/>
      <c r="P7" s="9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B1" zoomScale="82" zoomScaleNormal="82" workbookViewId="0">
      <selection activeCell="Y9" sqref="Y9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8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6" t="s">
        <v>19</v>
      </c>
      <c r="B4" s="115" t="s">
        <v>47</v>
      </c>
      <c r="C4" s="35" t="s">
        <v>21</v>
      </c>
      <c r="D4" s="108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16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7"/>
      <c r="B5" s="117"/>
      <c r="C5" s="35" t="s">
        <v>48</v>
      </c>
      <c r="D5" s="35" t="s">
        <v>49</v>
      </c>
      <c r="E5" s="115" t="s">
        <v>50</v>
      </c>
      <c r="F5" s="115" t="s">
        <v>51</v>
      </c>
      <c r="G5" s="115" t="s">
        <v>52</v>
      </c>
      <c r="H5" s="35" t="s">
        <v>53</v>
      </c>
      <c r="I5" s="115" t="s">
        <v>50</v>
      </c>
      <c r="J5" s="115" t="s">
        <v>51</v>
      </c>
      <c r="K5" s="115" t="s">
        <v>52</v>
      </c>
      <c r="L5" s="35" t="s">
        <v>54</v>
      </c>
      <c r="M5" s="115" t="s">
        <v>50</v>
      </c>
      <c r="N5" s="115" t="s">
        <v>51</v>
      </c>
      <c r="O5" s="115" t="s">
        <v>52</v>
      </c>
      <c r="P5" s="35"/>
      <c r="Q5" s="35"/>
      <c r="R5" s="95"/>
      <c r="S5" s="40"/>
      <c r="T5" s="40"/>
      <c r="U5" s="123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95"/>
      <c r="B6" s="95"/>
      <c r="C6" s="35" t="s">
        <v>26</v>
      </c>
      <c r="D6" s="35">
        <v>28</v>
      </c>
      <c r="E6" s="95"/>
      <c r="F6" s="95"/>
      <c r="G6" s="95"/>
      <c r="H6" s="35">
        <v>28</v>
      </c>
      <c r="I6" s="95"/>
      <c r="J6" s="95"/>
      <c r="K6" s="95"/>
      <c r="L6" s="35">
        <v>14</v>
      </c>
      <c r="M6" s="95"/>
      <c r="N6" s="95"/>
      <c r="O6" s="95"/>
      <c r="P6" s="35"/>
      <c r="Q6" s="41"/>
      <c r="R6" s="35">
        <v>70</v>
      </c>
      <c r="S6" s="40"/>
      <c r="T6" s="40"/>
      <c r="U6" s="123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83" t="s">
        <v>75</v>
      </c>
      <c r="C7" s="85" t="s">
        <v>76</v>
      </c>
      <c r="D7" s="50">
        <v>22.400000000000002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0</v>
      </c>
      <c r="H7" s="50">
        <v>23.400000000000002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0</v>
      </c>
      <c r="L7" s="50">
        <v>10.199999999999996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50">
        <v>56</v>
      </c>
      <c r="S7" s="40"/>
      <c r="T7" s="40"/>
      <c r="U7" s="124"/>
      <c r="V7" s="40"/>
      <c r="W7" s="87"/>
      <c r="X7" s="87"/>
      <c r="Y7" s="87"/>
      <c r="Z7" s="87"/>
      <c r="AA7" s="40"/>
      <c r="AB7" s="87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83" t="s">
        <v>77</v>
      </c>
      <c r="C8" s="83" t="s">
        <v>78</v>
      </c>
      <c r="D8" s="50">
        <v>28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28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14</v>
      </c>
      <c r="M8" s="42">
        <f t="shared" si="6"/>
        <v>1</v>
      </c>
      <c r="N8" s="42">
        <f t="shared" si="7"/>
        <v>1</v>
      </c>
      <c r="O8" s="42">
        <f t="shared" si="8"/>
        <v>1</v>
      </c>
      <c r="P8" s="42"/>
      <c r="Q8" s="42"/>
      <c r="R8" s="50">
        <v>70</v>
      </c>
      <c r="S8" s="40"/>
      <c r="T8" s="40"/>
      <c r="U8" s="124"/>
      <c r="V8" s="40"/>
      <c r="W8" s="87"/>
      <c r="X8" s="87"/>
      <c r="Y8" s="87"/>
      <c r="Z8" s="87"/>
      <c r="AA8" s="40"/>
      <c r="AB8" s="87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4" t="s">
        <v>79</v>
      </c>
      <c r="C9" s="75" t="s">
        <v>80</v>
      </c>
      <c r="D9" s="50">
        <v>23.333333333333336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50">
        <v>24.333333333333336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50">
        <v>10.666666666666664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58.333333333333336</v>
      </c>
      <c r="S9" s="40"/>
      <c r="T9" s="40"/>
      <c r="U9" s="124"/>
      <c r="V9" s="40"/>
      <c r="W9" s="87"/>
      <c r="X9" s="87"/>
      <c r="Y9" s="87"/>
      <c r="Z9" s="87"/>
      <c r="AA9" s="40"/>
      <c r="AB9" s="87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4" t="s">
        <v>81</v>
      </c>
      <c r="C10" s="76" t="s">
        <v>82</v>
      </c>
      <c r="D10" s="50">
        <v>25.2</v>
      </c>
      <c r="E10" s="42">
        <f t="shared" si="0"/>
        <v>1</v>
      </c>
      <c r="F10" s="42">
        <f t="shared" si="1"/>
        <v>1</v>
      </c>
      <c r="G10" s="42">
        <f t="shared" si="2"/>
        <v>1</v>
      </c>
      <c r="H10" s="50">
        <v>26.2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50">
        <v>11.600000000000001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63</v>
      </c>
      <c r="S10" s="40"/>
      <c r="T10" s="40"/>
      <c r="U10" s="124"/>
      <c r="V10" s="40"/>
      <c r="W10" s="87"/>
      <c r="X10" s="87"/>
      <c r="Y10" s="87"/>
      <c r="Z10" s="87"/>
      <c r="AA10" s="40"/>
      <c r="AB10" s="87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4" t="s">
        <v>83</v>
      </c>
      <c r="C11" s="75" t="s">
        <v>84</v>
      </c>
      <c r="D11" s="50">
        <v>26.133333333333329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27.133333333333329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12.06666666666667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65.333333333333329</v>
      </c>
      <c r="S11" s="40"/>
      <c r="T11" s="40"/>
      <c r="U11" s="124"/>
      <c r="V11" s="40"/>
      <c r="W11" s="87"/>
      <c r="X11" s="87"/>
      <c r="Y11" s="87"/>
      <c r="Z11" s="87"/>
      <c r="AA11" s="40"/>
      <c r="AB11" s="87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4" t="s">
        <v>85</v>
      </c>
      <c r="C12" s="75" t="s">
        <v>86</v>
      </c>
      <c r="D12" s="50">
        <v>24.266666666666666</v>
      </c>
      <c r="E12" s="42">
        <f t="shared" si="0"/>
        <v>1</v>
      </c>
      <c r="F12" s="42">
        <f t="shared" si="1"/>
        <v>1</v>
      </c>
      <c r="G12" s="42">
        <f t="shared" si="2"/>
        <v>0</v>
      </c>
      <c r="H12" s="50">
        <v>25.266666666666666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11.13333333333334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60.666666666666671</v>
      </c>
      <c r="S12" s="40"/>
      <c r="T12" s="40"/>
      <c r="U12" s="124"/>
      <c r="V12" s="40"/>
      <c r="W12" s="87"/>
      <c r="X12" s="87"/>
      <c r="Y12" s="87"/>
      <c r="Z12" s="87"/>
      <c r="AA12" s="40"/>
      <c r="AB12" s="87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4" t="s">
        <v>87</v>
      </c>
      <c r="C13" s="75" t="s">
        <v>88</v>
      </c>
      <c r="D13" s="50">
        <v>25.2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26.2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50">
        <v>11.600000000000001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63</v>
      </c>
      <c r="S13" s="40"/>
      <c r="T13" s="40"/>
      <c r="U13" s="124"/>
      <c r="V13" s="40"/>
      <c r="W13" s="87"/>
      <c r="X13" s="87"/>
      <c r="Y13" s="87"/>
      <c r="Z13" s="87"/>
      <c r="AA13" s="40"/>
      <c r="AB13" s="87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4" t="s">
        <v>89</v>
      </c>
      <c r="C14" s="76" t="s">
        <v>101</v>
      </c>
      <c r="D14" s="50">
        <v>25.2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26.2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11.600000000000001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63</v>
      </c>
      <c r="S14" s="40"/>
      <c r="T14" s="40"/>
      <c r="U14" s="124"/>
      <c r="V14" s="40"/>
      <c r="W14" s="87"/>
      <c r="X14" s="87"/>
      <c r="Y14" s="87"/>
      <c r="Z14" s="87"/>
      <c r="AA14" s="40"/>
      <c r="AB14" s="87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4" t="s">
        <v>91</v>
      </c>
      <c r="C15" s="75" t="s">
        <v>92</v>
      </c>
      <c r="D15" s="50">
        <v>27.06666666666667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28.06666666666667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12.533333333333331</v>
      </c>
      <c r="M15" s="42">
        <f t="shared" si="6"/>
        <v>1</v>
      </c>
      <c r="N15" s="42">
        <f t="shared" si="7"/>
        <v>1</v>
      </c>
      <c r="O15" s="42">
        <f t="shared" si="8"/>
        <v>0</v>
      </c>
      <c r="P15" s="42"/>
      <c r="Q15" s="42"/>
      <c r="R15" s="50">
        <v>67.666666666666671</v>
      </c>
      <c r="S15" s="40"/>
      <c r="T15" s="40"/>
      <c r="U15" s="124"/>
      <c r="V15" s="40"/>
      <c r="W15" s="87"/>
      <c r="X15" s="87"/>
      <c r="Y15" s="87"/>
      <c r="Z15" s="87"/>
      <c r="AA15" s="40"/>
      <c r="AB15" s="87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4" t="s">
        <v>93</v>
      </c>
      <c r="C16" s="75" t="s">
        <v>94</v>
      </c>
      <c r="D16" s="50">
        <v>27.06666666666667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50">
        <v>28.06666666666667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12.533333333333331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67.666666666666671</v>
      </c>
      <c r="S16" s="40"/>
      <c r="T16" s="40"/>
      <c r="U16" s="124"/>
      <c r="V16" s="40"/>
      <c r="W16" s="87"/>
      <c r="X16" s="87"/>
      <c r="Y16" s="87"/>
      <c r="Z16" s="87"/>
      <c r="AA16" s="40"/>
      <c r="AB16" s="87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4" t="s">
        <v>95</v>
      </c>
      <c r="C17" s="75" t="s">
        <v>96</v>
      </c>
      <c r="D17" s="50">
        <v>25.2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26.2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11.600000000000001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63</v>
      </c>
      <c r="S17" s="40"/>
      <c r="T17" s="40"/>
      <c r="U17" s="124"/>
      <c r="V17" s="40"/>
      <c r="W17" s="87"/>
      <c r="X17" s="87"/>
      <c r="Y17" s="87"/>
      <c r="Z17" s="87"/>
      <c r="AA17" s="40"/>
      <c r="AB17" s="87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4" t="s">
        <v>97</v>
      </c>
      <c r="C18" s="75" t="s">
        <v>98</v>
      </c>
      <c r="D18" s="50">
        <v>22.400000000000002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23.400000000000002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10.199999999999996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56</v>
      </c>
      <c r="S18" s="40"/>
      <c r="T18" s="40"/>
      <c r="U18" s="124"/>
      <c r="V18" s="40"/>
      <c r="W18" s="87"/>
      <c r="X18" s="87"/>
      <c r="Y18" s="87"/>
      <c r="Z18" s="87"/>
      <c r="AA18" s="40"/>
      <c r="AB18" s="87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4" t="s">
        <v>99</v>
      </c>
      <c r="C19" s="75" t="s">
        <v>100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40"/>
      <c r="U19" s="124"/>
      <c r="V19" s="40"/>
      <c r="W19" s="87"/>
      <c r="X19" s="87"/>
      <c r="Y19" s="87"/>
      <c r="Z19" s="87"/>
      <c r="AA19" s="40"/>
      <c r="AB19" s="87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42"/>
      <c r="E20" s="77">
        <f>COUNTIF(E7:E19,1)</f>
        <v>13</v>
      </c>
      <c r="F20" s="77">
        <f>COUNTIF(F7:F19,1)</f>
        <v>13</v>
      </c>
      <c r="G20" s="77">
        <f>COUNTIF(G7:G19,1)</f>
        <v>9</v>
      </c>
      <c r="H20" s="22"/>
      <c r="I20" s="77">
        <f>COUNTIF(I7:I19,1)</f>
        <v>13</v>
      </c>
      <c r="J20" s="77">
        <f>COUNTIF(J7:J19,1)</f>
        <v>13</v>
      </c>
      <c r="K20" s="77">
        <f>COUNTIF(K7:K19,1)</f>
        <v>10</v>
      </c>
      <c r="L20" s="22"/>
      <c r="M20" s="77">
        <f>COUNTIF(M7:M19,1)</f>
        <v>13</v>
      </c>
      <c r="N20" s="77">
        <f>COUNTIF(N7:N19,1)</f>
        <v>13</v>
      </c>
      <c r="O20" s="77">
        <f>COUNTIF(O7:O19,1)</f>
        <v>2</v>
      </c>
      <c r="P20" s="22"/>
      <c r="Q20" s="22"/>
      <c r="R20" s="22"/>
      <c r="S20" s="40"/>
      <c r="T20" s="40"/>
      <c r="U20" s="123"/>
      <c r="V20" s="40"/>
      <c r="W20" s="40"/>
      <c r="X20" s="40"/>
      <c r="Y20" s="40"/>
      <c r="Z20" s="40"/>
      <c r="AA20" s="40"/>
      <c r="AB20" s="87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8">
        <f>IF(E20/18&gt;=0.7,1,0)</f>
        <v>1</v>
      </c>
      <c r="F21" s="78">
        <f>IF(F20/18&gt;=0.7,1,0)</f>
        <v>1</v>
      </c>
      <c r="G21" s="78">
        <f>IF(G20/18&gt;=0.7,1,0)</f>
        <v>0</v>
      </c>
      <c r="H21" s="40"/>
      <c r="I21" s="78">
        <f>IF(I20/18&gt;=0.7,1,0)</f>
        <v>1</v>
      </c>
      <c r="J21" s="78">
        <f>IF(J20/18&gt;=0.7,1,0)</f>
        <v>1</v>
      </c>
      <c r="K21" s="78">
        <f>IF(K20/18&gt;=0.7,1,0)</f>
        <v>0</v>
      </c>
      <c r="L21" s="40"/>
      <c r="M21" s="78">
        <f>IF(M20/18&gt;=0.7,1,0)</f>
        <v>1</v>
      </c>
      <c r="N21" s="78">
        <f>IF(N20/18&gt;=0.7,1,0)</f>
        <v>1</v>
      </c>
      <c r="O21" s="78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F18" sqref="F18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8" t="s">
        <v>55</v>
      </c>
      <c r="B1" s="106"/>
      <c r="C1" s="106"/>
      <c r="D1" s="106"/>
      <c r="E1" s="106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83" t="s">
        <v>75</v>
      </c>
      <c r="C3" s="85" t="s">
        <v>76</v>
      </c>
      <c r="D3" s="88">
        <v>56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83" t="s">
        <v>77</v>
      </c>
      <c r="C4" s="83" t="s">
        <v>78</v>
      </c>
      <c r="D4" s="89">
        <v>70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4" t="s">
        <v>79</v>
      </c>
      <c r="C5" s="75" t="s">
        <v>80</v>
      </c>
      <c r="D5" s="89">
        <v>58.333333333333336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4" t="s">
        <v>81</v>
      </c>
      <c r="C6" s="76" t="s">
        <v>82</v>
      </c>
      <c r="D6" s="89">
        <v>63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4" t="s">
        <v>83</v>
      </c>
      <c r="C7" s="75" t="s">
        <v>84</v>
      </c>
      <c r="D7" s="89">
        <v>65.333333333333329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4" t="s">
        <v>85</v>
      </c>
      <c r="C8" s="75" t="s">
        <v>86</v>
      </c>
      <c r="D8" s="89">
        <v>60.666666666666671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4" t="s">
        <v>87</v>
      </c>
      <c r="C9" s="75" t="s">
        <v>88</v>
      </c>
      <c r="D9" s="89">
        <v>63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4" t="s">
        <v>89</v>
      </c>
      <c r="C10" s="76" t="s">
        <v>101</v>
      </c>
      <c r="D10" s="89">
        <v>63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4" t="s">
        <v>91</v>
      </c>
      <c r="C11" s="75" t="s">
        <v>92</v>
      </c>
      <c r="D11" s="89">
        <v>67.666666666666671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4" t="s">
        <v>93</v>
      </c>
      <c r="C12" s="75" t="s">
        <v>94</v>
      </c>
      <c r="D12" s="89">
        <v>67.666666666666671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4" t="s">
        <v>95</v>
      </c>
      <c r="C13" s="75" t="s">
        <v>96</v>
      </c>
      <c r="D13" s="89">
        <v>63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4" t="s">
        <v>97</v>
      </c>
      <c r="C14" s="75" t="s">
        <v>98</v>
      </c>
      <c r="D14" s="89">
        <v>56</v>
      </c>
      <c r="E14" s="68" t="str">
        <f t="shared" si="0"/>
        <v>Y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4" t="s">
        <v>99</v>
      </c>
      <c r="C15" s="75" t="s">
        <v>100</v>
      </c>
      <c r="D15" s="89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workbookViewId="0">
      <selection activeCell="Z7" sqref="Z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08" t="s">
        <v>61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08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16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5" t="s">
        <v>50</v>
      </c>
      <c r="H5" s="115" t="s">
        <v>51</v>
      </c>
      <c r="I5" s="115" t="s">
        <v>52</v>
      </c>
      <c r="J5" s="35" t="s">
        <v>62</v>
      </c>
      <c r="K5" s="115" t="s">
        <v>50</v>
      </c>
      <c r="L5" s="115" t="s">
        <v>51</v>
      </c>
      <c r="M5" s="115" t="s">
        <v>52</v>
      </c>
      <c r="N5" s="35" t="s">
        <v>63</v>
      </c>
      <c r="O5" s="115" t="s">
        <v>50</v>
      </c>
      <c r="P5" s="115" t="s">
        <v>51</v>
      </c>
      <c r="Q5" s="115" t="s">
        <v>52</v>
      </c>
      <c r="R5" s="95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35">
        <v>14</v>
      </c>
      <c r="G6" s="95"/>
      <c r="H6" s="95"/>
      <c r="I6" s="95"/>
      <c r="J6" s="35">
        <v>28</v>
      </c>
      <c r="K6" s="95"/>
      <c r="L6" s="95"/>
      <c r="M6" s="95"/>
      <c r="N6" s="35">
        <v>28</v>
      </c>
      <c r="O6" s="95"/>
      <c r="P6" s="95"/>
      <c r="Q6" s="95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0">
        <v>1</v>
      </c>
      <c r="B7" s="83" t="s">
        <v>75</v>
      </c>
      <c r="C7" s="85" t="s">
        <v>76</v>
      </c>
      <c r="D7" s="42"/>
      <c r="E7" s="49"/>
      <c r="F7" s="50">
        <v>10.666666666666664</v>
      </c>
      <c r="G7" s="42">
        <f t="shared" ref="G7:G19" si="0">IF(F7&gt;=($F$6*0.7),1,0)</f>
        <v>1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50">
        <v>23.333333333333336</v>
      </c>
      <c r="K7" s="42">
        <f t="shared" ref="K7:K19" si="3">IF(J7&gt;=($J$6*0.7),1,0)</f>
        <v>1</v>
      </c>
      <c r="L7" s="42">
        <f t="shared" ref="L7:L19" si="4">IF(J7&gt;=($J$6*0.8),1,0)</f>
        <v>1</v>
      </c>
      <c r="M7" s="42">
        <f t="shared" ref="M7:M19" si="5">IF(J7&gt;=($J$6*0.9),1,0)</f>
        <v>0</v>
      </c>
      <c r="N7" s="50">
        <v>24.333333333333336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58.333333333333336</v>
      </c>
      <c r="S7" s="29"/>
      <c r="T7" s="40"/>
      <c r="U7" s="87"/>
      <c r="V7" s="40"/>
      <c r="W7" s="87"/>
      <c r="X7" s="87"/>
      <c r="Y7" s="87"/>
      <c r="Z7" s="40"/>
      <c r="AA7" s="87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83" t="s">
        <v>77</v>
      </c>
      <c r="C8" s="83" t="s">
        <v>78</v>
      </c>
      <c r="D8" s="42"/>
      <c r="E8" s="49"/>
      <c r="F8" s="50">
        <v>12.533333333333331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27.06666666666667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50">
        <v>28.06666666666667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67.666666666666671</v>
      </c>
      <c r="S8" s="29"/>
      <c r="T8" s="40"/>
      <c r="U8" s="87"/>
      <c r="V8" s="40"/>
      <c r="W8" s="87"/>
      <c r="X8" s="87"/>
      <c r="Y8" s="87"/>
      <c r="Z8" s="40"/>
      <c r="AA8" s="87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4" t="s">
        <v>79</v>
      </c>
      <c r="C9" s="75" t="s">
        <v>80</v>
      </c>
      <c r="D9" s="42"/>
      <c r="E9" s="49"/>
      <c r="F9" s="50">
        <v>11.13333333333334</v>
      </c>
      <c r="G9" s="42">
        <f t="shared" si="0"/>
        <v>1</v>
      </c>
      <c r="H9" s="42">
        <f t="shared" si="1"/>
        <v>0</v>
      </c>
      <c r="I9" s="42">
        <f t="shared" si="2"/>
        <v>0</v>
      </c>
      <c r="J9" s="50">
        <v>24.266666666666666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50">
        <v>25.266666666666666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60.666666666666671</v>
      </c>
      <c r="S9" s="29"/>
      <c r="T9" s="40"/>
      <c r="U9" s="87"/>
      <c r="V9" s="40"/>
      <c r="W9" s="87"/>
      <c r="X9" s="87"/>
      <c r="Y9" s="87"/>
      <c r="Z9" s="40"/>
      <c r="AA9" s="87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4" t="s">
        <v>81</v>
      </c>
      <c r="C10" s="76" t="s">
        <v>82</v>
      </c>
      <c r="D10" s="42"/>
      <c r="E10" s="49"/>
      <c r="F10" s="50">
        <v>12.06666666666667</v>
      </c>
      <c r="G10" s="42">
        <f t="shared" si="0"/>
        <v>1</v>
      </c>
      <c r="H10" s="42">
        <f t="shared" si="1"/>
        <v>1</v>
      </c>
      <c r="I10" s="42">
        <f t="shared" si="2"/>
        <v>0</v>
      </c>
      <c r="J10" s="50">
        <v>26.133333333333329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27.133333333333329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65.333333333333329</v>
      </c>
      <c r="S10" s="29"/>
      <c r="T10" s="40"/>
      <c r="U10" s="87"/>
      <c r="V10" s="40"/>
      <c r="W10" s="87"/>
      <c r="X10" s="87"/>
      <c r="Y10" s="87"/>
      <c r="Z10" s="40"/>
      <c r="AA10" s="87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4" t="s">
        <v>83</v>
      </c>
      <c r="C11" s="75" t="s">
        <v>84</v>
      </c>
      <c r="D11" s="42"/>
      <c r="E11" s="49"/>
      <c r="F11" s="50">
        <v>11.13333333333334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24.266666666666666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25.266666666666666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1">
        <v>60.666666666666671</v>
      </c>
      <c r="S11" s="29"/>
      <c r="T11" s="40"/>
      <c r="U11" s="87"/>
      <c r="V11" s="40"/>
      <c r="W11" s="87"/>
      <c r="X11" s="87"/>
      <c r="Y11" s="87"/>
      <c r="Z11" s="40"/>
      <c r="AA11" s="87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4" t="s">
        <v>85</v>
      </c>
      <c r="C12" s="75" t="s">
        <v>86</v>
      </c>
      <c r="D12" s="42"/>
      <c r="E12" s="49"/>
      <c r="F12" s="50">
        <v>10.199999999999996</v>
      </c>
      <c r="G12" s="42">
        <f t="shared" si="0"/>
        <v>1</v>
      </c>
      <c r="H12" s="42">
        <f t="shared" si="1"/>
        <v>0</v>
      </c>
      <c r="I12" s="42">
        <f t="shared" si="2"/>
        <v>0</v>
      </c>
      <c r="J12" s="50">
        <v>22.400000000000002</v>
      </c>
      <c r="K12" s="42">
        <f t="shared" si="3"/>
        <v>1</v>
      </c>
      <c r="L12" s="42">
        <f t="shared" si="4"/>
        <v>1</v>
      </c>
      <c r="M12" s="42">
        <f t="shared" si="5"/>
        <v>0</v>
      </c>
      <c r="N12" s="50">
        <v>23.400000000000002</v>
      </c>
      <c r="O12" s="42">
        <f t="shared" si="6"/>
        <v>1</v>
      </c>
      <c r="P12" s="42">
        <f t="shared" si="7"/>
        <v>1</v>
      </c>
      <c r="Q12" s="42">
        <f t="shared" si="8"/>
        <v>0</v>
      </c>
      <c r="R12" s="51">
        <v>56</v>
      </c>
      <c r="S12" s="29"/>
      <c r="T12" s="40"/>
      <c r="U12" s="87"/>
      <c r="V12" s="40"/>
      <c r="W12" s="87"/>
      <c r="X12" s="87"/>
      <c r="Y12" s="87"/>
      <c r="Z12" s="40"/>
      <c r="AA12" s="87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4" t="s">
        <v>87</v>
      </c>
      <c r="C13" s="75" t="s">
        <v>88</v>
      </c>
      <c r="D13" s="42"/>
      <c r="E13" s="49"/>
      <c r="F13" s="50">
        <v>12.06666666666667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26.133333333333329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27.133333333333329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65.333333333333329</v>
      </c>
      <c r="S13" s="29"/>
      <c r="T13" s="40"/>
      <c r="U13" s="87"/>
      <c r="V13" s="40"/>
      <c r="W13" s="87"/>
      <c r="X13" s="87"/>
      <c r="Y13" s="87"/>
      <c r="Z13" s="40"/>
      <c r="AA13" s="87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4" t="s">
        <v>89</v>
      </c>
      <c r="C14" s="76" t="s">
        <v>101</v>
      </c>
      <c r="D14" s="42"/>
      <c r="E14" s="49"/>
      <c r="F14" s="50">
        <v>12.06666666666667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26.133333333333329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27.133333333333329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65.333333333333329</v>
      </c>
      <c r="S14" s="29"/>
      <c r="T14" s="40"/>
      <c r="U14" s="87"/>
      <c r="V14" s="40"/>
      <c r="W14" s="87"/>
      <c r="X14" s="87"/>
      <c r="Y14" s="87"/>
      <c r="Z14" s="40"/>
      <c r="AA14" s="87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4" t="s">
        <v>91</v>
      </c>
      <c r="C15" s="75" t="s">
        <v>92</v>
      </c>
      <c r="D15" s="42"/>
      <c r="E15" s="49"/>
      <c r="F15" s="50">
        <v>12.533333333333331</v>
      </c>
      <c r="G15" s="42">
        <f t="shared" si="0"/>
        <v>1</v>
      </c>
      <c r="H15" s="42">
        <f t="shared" si="1"/>
        <v>1</v>
      </c>
      <c r="I15" s="42">
        <f t="shared" si="2"/>
        <v>0</v>
      </c>
      <c r="J15" s="50">
        <v>27.06666666666667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28.06666666666667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67.666666666666671</v>
      </c>
      <c r="S15" s="29"/>
      <c r="T15" s="40"/>
      <c r="U15" s="87"/>
      <c r="V15" s="40"/>
      <c r="W15" s="87"/>
      <c r="X15" s="87"/>
      <c r="Y15" s="87"/>
      <c r="Z15" s="40"/>
      <c r="AA15" s="87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4" t="s">
        <v>93</v>
      </c>
      <c r="C16" s="75" t="s">
        <v>94</v>
      </c>
      <c r="D16" s="42"/>
      <c r="E16" s="49"/>
      <c r="F16" s="50">
        <v>11.600000000000001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25.2</v>
      </c>
      <c r="K16" s="42">
        <f t="shared" si="3"/>
        <v>1</v>
      </c>
      <c r="L16" s="42">
        <f t="shared" si="4"/>
        <v>1</v>
      </c>
      <c r="M16" s="42">
        <f t="shared" si="5"/>
        <v>1</v>
      </c>
      <c r="N16" s="50">
        <v>26.2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63</v>
      </c>
      <c r="S16" s="29"/>
      <c r="T16" s="40"/>
      <c r="U16" s="87"/>
      <c r="V16" s="40"/>
      <c r="W16" s="87"/>
      <c r="X16" s="87"/>
      <c r="Y16" s="87"/>
      <c r="Z16" s="40"/>
      <c r="AA16" s="87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4" t="s">
        <v>95</v>
      </c>
      <c r="C17" s="75" t="s">
        <v>96</v>
      </c>
      <c r="D17" s="42"/>
      <c r="E17" s="49"/>
      <c r="F17" s="50">
        <v>11.600000000000001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25.2</v>
      </c>
      <c r="K17" s="42">
        <f t="shared" si="3"/>
        <v>1</v>
      </c>
      <c r="L17" s="42">
        <f t="shared" si="4"/>
        <v>1</v>
      </c>
      <c r="M17" s="42">
        <f t="shared" si="5"/>
        <v>1</v>
      </c>
      <c r="N17" s="50">
        <v>26.2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1">
        <v>63</v>
      </c>
      <c r="S17" s="29"/>
      <c r="T17" s="40"/>
      <c r="U17" s="87"/>
      <c r="V17" s="40"/>
      <c r="W17" s="87"/>
      <c r="X17" s="87"/>
      <c r="Y17" s="87"/>
      <c r="Z17" s="40"/>
      <c r="AA17" s="87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4" t="s">
        <v>97</v>
      </c>
      <c r="C18" s="75" t="s">
        <v>98</v>
      </c>
      <c r="D18" s="42"/>
      <c r="E18" s="49"/>
      <c r="F18" s="50">
        <v>9.2666666666666657</v>
      </c>
      <c r="G18" s="42">
        <f t="shared" si="0"/>
        <v>0</v>
      </c>
      <c r="H18" s="42">
        <f t="shared" si="1"/>
        <v>0</v>
      </c>
      <c r="I18" s="42">
        <f t="shared" si="2"/>
        <v>0</v>
      </c>
      <c r="J18" s="50">
        <v>20.533333333333331</v>
      </c>
      <c r="K18" s="42">
        <f t="shared" si="3"/>
        <v>1</v>
      </c>
      <c r="L18" s="42">
        <f t="shared" si="4"/>
        <v>0</v>
      </c>
      <c r="M18" s="42">
        <f t="shared" si="5"/>
        <v>0</v>
      </c>
      <c r="N18" s="50">
        <v>21.533333333333331</v>
      </c>
      <c r="O18" s="42">
        <f t="shared" si="6"/>
        <v>1</v>
      </c>
      <c r="P18" s="42">
        <f t="shared" si="7"/>
        <v>0</v>
      </c>
      <c r="Q18" s="42">
        <f t="shared" si="8"/>
        <v>0</v>
      </c>
      <c r="R18" s="51">
        <v>51.333333333333329</v>
      </c>
      <c r="S18" s="29"/>
      <c r="T18" s="40"/>
      <c r="U18" s="87"/>
      <c r="V18" s="40"/>
      <c r="W18" s="87"/>
      <c r="X18" s="87"/>
      <c r="Y18" s="87"/>
      <c r="Z18" s="40"/>
      <c r="AA18" s="87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4" t="s">
        <v>99</v>
      </c>
      <c r="C19" s="75" t="s">
        <v>100</v>
      </c>
      <c r="D19" s="42"/>
      <c r="E19" s="49"/>
      <c r="F19" s="50">
        <v>14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70</v>
      </c>
      <c r="S19" s="29"/>
      <c r="T19" s="40"/>
      <c r="U19" s="87"/>
      <c r="V19" s="40"/>
      <c r="W19" s="87"/>
      <c r="X19" s="87"/>
      <c r="Y19" s="87"/>
      <c r="Z19" s="40"/>
      <c r="AA19" s="87"/>
      <c r="AB19" s="40"/>
      <c r="AC19" s="40"/>
      <c r="AD19" s="40"/>
      <c r="AE19" s="40"/>
      <c r="AF19" s="40"/>
      <c r="AG19" s="40"/>
      <c r="AH19" s="40"/>
      <c r="AI19" s="40"/>
    </row>
    <row r="20" spans="1:35" ht="15.75" customHeight="1">
      <c r="A20" s="40"/>
      <c r="B20" s="40"/>
      <c r="C20" s="40"/>
      <c r="D20" s="40"/>
      <c r="E20" s="40"/>
      <c r="F20" s="40"/>
      <c r="G20" s="40">
        <f>SUM(G7:G19)</f>
        <v>12</v>
      </c>
      <c r="H20" s="40">
        <f>SUM(H7:H19)</f>
        <v>8</v>
      </c>
      <c r="I20" s="40">
        <f>SUM(I7:I19)</f>
        <v>1</v>
      </c>
      <c r="J20" s="40"/>
      <c r="K20" s="40">
        <f>SUM(K7:K19)</f>
        <v>13</v>
      </c>
      <c r="L20" s="40">
        <f>SUM(L7:L19)</f>
        <v>12</v>
      </c>
      <c r="M20" s="40">
        <f>SUM(M7:M19)</f>
        <v>8</v>
      </c>
      <c r="N20" s="40"/>
      <c r="O20" s="40">
        <f>SUM(O7:O19)</f>
        <v>13</v>
      </c>
      <c r="P20" s="40">
        <f>SUM(P7:P19)</f>
        <v>12</v>
      </c>
      <c r="Q20" s="40">
        <f>SUM(Q7:Q19)</f>
        <v>10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1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1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D3" sqref="D3:D15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8" t="s">
        <v>64</v>
      </c>
      <c r="B1" s="106"/>
      <c r="C1" s="106"/>
      <c r="D1" s="106"/>
      <c r="E1" s="106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83" t="s">
        <v>75</v>
      </c>
      <c r="C3" s="85" t="s">
        <v>76</v>
      </c>
      <c r="D3" s="88">
        <v>58.333333333333336</v>
      </c>
      <c r="E3" s="69" t="str">
        <f>IF(D3&lt;=60,"Y","N")</f>
        <v>Y</v>
      </c>
    </row>
    <row r="4" spans="1:5" ht="16.5" customHeight="1">
      <c r="A4" s="20">
        <v>2</v>
      </c>
      <c r="B4" s="83" t="s">
        <v>77</v>
      </c>
      <c r="C4" s="83" t="s">
        <v>78</v>
      </c>
      <c r="D4" s="88">
        <v>67.666666666666671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4" t="s">
        <v>79</v>
      </c>
      <c r="C5" s="75" t="s">
        <v>80</v>
      </c>
      <c r="D5" s="88">
        <v>60.666666666666671</v>
      </c>
      <c r="E5" s="69" t="str">
        <f t="shared" si="0"/>
        <v>N</v>
      </c>
    </row>
    <row r="6" spans="1:5" ht="16.5" customHeight="1">
      <c r="A6" s="20">
        <v>4</v>
      </c>
      <c r="B6" s="74" t="s">
        <v>81</v>
      </c>
      <c r="C6" s="76" t="s">
        <v>82</v>
      </c>
      <c r="D6" s="88">
        <v>65.333333333333329</v>
      </c>
      <c r="E6" s="69" t="str">
        <f t="shared" si="0"/>
        <v>N</v>
      </c>
    </row>
    <row r="7" spans="1:5" ht="16.5" customHeight="1">
      <c r="A7" s="20">
        <v>5</v>
      </c>
      <c r="B7" s="74" t="s">
        <v>83</v>
      </c>
      <c r="C7" s="75" t="s">
        <v>84</v>
      </c>
      <c r="D7" s="88">
        <v>60.666666666666671</v>
      </c>
      <c r="E7" s="69" t="str">
        <f t="shared" si="0"/>
        <v>N</v>
      </c>
    </row>
    <row r="8" spans="1:5" ht="16.5" customHeight="1">
      <c r="A8" s="20">
        <v>6</v>
      </c>
      <c r="B8" s="74" t="s">
        <v>85</v>
      </c>
      <c r="C8" s="75" t="s">
        <v>86</v>
      </c>
      <c r="D8" s="88">
        <v>56</v>
      </c>
      <c r="E8" s="69" t="str">
        <f t="shared" si="0"/>
        <v>Y</v>
      </c>
    </row>
    <row r="9" spans="1:5" ht="16.5" customHeight="1">
      <c r="A9" s="20">
        <v>7</v>
      </c>
      <c r="B9" s="74" t="s">
        <v>87</v>
      </c>
      <c r="C9" s="75" t="s">
        <v>88</v>
      </c>
      <c r="D9" s="88">
        <v>65.333333333333329</v>
      </c>
      <c r="E9" s="69" t="str">
        <f t="shared" si="0"/>
        <v>N</v>
      </c>
    </row>
    <row r="10" spans="1:5" ht="16.5" customHeight="1">
      <c r="A10" s="20">
        <v>8</v>
      </c>
      <c r="B10" s="74" t="s">
        <v>89</v>
      </c>
      <c r="C10" s="76" t="s">
        <v>101</v>
      </c>
      <c r="D10" s="88">
        <v>65.333333333333329</v>
      </c>
      <c r="E10" s="69" t="str">
        <f t="shared" si="0"/>
        <v>N</v>
      </c>
    </row>
    <row r="11" spans="1:5" ht="16.5" customHeight="1">
      <c r="A11" s="20">
        <v>9</v>
      </c>
      <c r="B11" s="74" t="s">
        <v>91</v>
      </c>
      <c r="C11" s="75" t="s">
        <v>92</v>
      </c>
      <c r="D11" s="88">
        <v>67.666666666666671</v>
      </c>
      <c r="E11" s="69" t="str">
        <f t="shared" si="0"/>
        <v>N</v>
      </c>
    </row>
    <row r="12" spans="1:5" ht="16.5" customHeight="1">
      <c r="A12" s="20">
        <v>10</v>
      </c>
      <c r="B12" s="74" t="s">
        <v>93</v>
      </c>
      <c r="C12" s="75" t="s">
        <v>94</v>
      </c>
      <c r="D12" s="88">
        <v>63</v>
      </c>
      <c r="E12" s="69" t="str">
        <f t="shared" si="0"/>
        <v>N</v>
      </c>
    </row>
    <row r="13" spans="1:5" ht="16.5" customHeight="1">
      <c r="A13" s="20">
        <v>11</v>
      </c>
      <c r="B13" s="74" t="s">
        <v>95</v>
      </c>
      <c r="C13" s="75" t="s">
        <v>96</v>
      </c>
      <c r="D13" s="88">
        <v>63</v>
      </c>
      <c r="E13" s="69" t="str">
        <f t="shared" si="0"/>
        <v>N</v>
      </c>
    </row>
    <row r="14" spans="1:5" ht="16.5" customHeight="1">
      <c r="A14" s="20">
        <v>12</v>
      </c>
      <c r="B14" s="74" t="s">
        <v>97</v>
      </c>
      <c r="C14" s="75" t="s">
        <v>98</v>
      </c>
      <c r="D14" s="88">
        <v>51.333333333333329</v>
      </c>
      <c r="E14" s="69" t="str">
        <f t="shared" si="0"/>
        <v>Y</v>
      </c>
    </row>
    <row r="15" spans="1:5" ht="16.5" customHeight="1">
      <c r="A15" s="20">
        <v>13</v>
      </c>
      <c r="B15" s="74" t="s">
        <v>99</v>
      </c>
      <c r="C15" s="75" t="s">
        <v>100</v>
      </c>
      <c r="D15" s="88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A3" sqref="A3:O3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8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26" ht="19.5" customHeight="1">
      <c r="A2" s="108" t="s">
        <v>65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26" ht="19.5" customHeight="1">
      <c r="A3" s="108" t="s">
        <v>111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26" ht="19.5" customHeight="1">
      <c r="A4" s="108" t="s">
        <v>107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6" t="s">
        <v>19</v>
      </c>
      <c r="B5" s="115" t="s">
        <v>20</v>
      </c>
      <c r="C5" s="35" t="s">
        <v>21</v>
      </c>
      <c r="D5" s="116" t="s">
        <v>112</v>
      </c>
      <c r="E5" s="116" t="s">
        <v>113</v>
      </c>
      <c r="F5" s="116" t="s">
        <v>114</v>
      </c>
      <c r="G5" s="116" t="s">
        <v>115</v>
      </c>
      <c r="H5" s="116" t="s">
        <v>116</v>
      </c>
      <c r="I5" s="108" t="s">
        <v>66</v>
      </c>
      <c r="J5" s="91"/>
      <c r="K5" s="91"/>
      <c r="L5" s="91"/>
      <c r="M5" s="92"/>
      <c r="N5" s="116" t="s">
        <v>24</v>
      </c>
      <c r="O5" s="116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7"/>
      <c r="B6" s="117"/>
      <c r="C6" s="35" t="s">
        <v>48</v>
      </c>
      <c r="D6" s="95"/>
      <c r="E6" s="95"/>
      <c r="F6" s="95"/>
      <c r="G6" s="95"/>
      <c r="H6" s="95"/>
      <c r="I6" s="116" t="s">
        <v>112</v>
      </c>
      <c r="J6" s="116" t="s">
        <v>113</v>
      </c>
      <c r="K6" s="116" t="s">
        <v>114</v>
      </c>
      <c r="L6" s="116" t="s">
        <v>115</v>
      </c>
      <c r="M6" s="116" t="s">
        <v>116</v>
      </c>
      <c r="N6" s="117"/>
      <c r="O6" s="117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7"/>
      <c r="B7" s="117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95"/>
      <c r="J7" s="95"/>
      <c r="K7" s="95"/>
      <c r="L7" s="95"/>
      <c r="M7" s="95"/>
      <c r="N7" s="95"/>
      <c r="O7" s="95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5"/>
      <c r="B8" s="95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2">
        <v>0.75</v>
      </c>
      <c r="J8" s="122">
        <v>0.75</v>
      </c>
      <c r="K8" s="122">
        <v>0.75</v>
      </c>
      <c r="L8" s="122">
        <v>0.75</v>
      </c>
      <c r="M8" s="122">
        <v>0.75</v>
      </c>
      <c r="N8" s="116">
        <f>SUM(D8:H8)</f>
        <v>140</v>
      </c>
      <c r="O8" s="116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8" t="s">
        <v>29</v>
      </c>
      <c r="B9" s="91"/>
      <c r="C9" s="92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95"/>
      <c r="J9" s="95"/>
      <c r="K9" s="95"/>
      <c r="L9" s="95"/>
      <c r="M9" s="95"/>
      <c r="N9" s="95"/>
      <c r="O9" s="9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83" t="s">
        <v>75</v>
      </c>
      <c r="C10" s="85" t="s">
        <v>76</v>
      </c>
      <c r="D10" s="37">
        <f>' MID Term 1'!D7</f>
        <v>22.400000000000002</v>
      </c>
      <c r="E10" s="37">
        <f>' MID Term 1'!H7</f>
        <v>23.400000000000002</v>
      </c>
      <c r="F10" s="37">
        <f>' MID Term 1'!L7+'MID Term 2'!F7</f>
        <v>20.86666666666666</v>
      </c>
      <c r="G10" s="54">
        <f>'MID Term 2'!J7</f>
        <v>23.333333333333336</v>
      </c>
      <c r="H10" s="37">
        <f>'MID Term 2'!N7</f>
        <v>24.333333333333336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0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114.33333333333334</v>
      </c>
      <c r="O10" s="37">
        <f t="shared" ref="O10:O22" si="6">ROUND(N10/2,0)</f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83" t="s">
        <v>77</v>
      </c>
      <c r="C11" s="83" t="s">
        <v>78</v>
      </c>
      <c r="D11" s="37">
        <f>' MID Term 1'!D8</f>
        <v>28</v>
      </c>
      <c r="E11" s="37">
        <f>' MID Term 1'!H8</f>
        <v>28</v>
      </c>
      <c r="F11" s="37">
        <f>' MID Term 1'!L8+'MID Term 2'!F8</f>
        <v>26.533333333333331</v>
      </c>
      <c r="G11" s="54">
        <f>'MID Term 2'!J8</f>
        <v>27.06666666666667</v>
      </c>
      <c r="H11" s="37">
        <f>'MID Term 2'!N8</f>
        <v>28.06666666666667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137.66666666666666</v>
      </c>
      <c r="O11" s="37">
        <f t="shared" si="6"/>
        <v>69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4" t="s">
        <v>79</v>
      </c>
      <c r="C12" s="75" t="s">
        <v>80</v>
      </c>
      <c r="D12" s="37">
        <f>' MID Term 1'!D9</f>
        <v>23.333333333333336</v>
      </c>
      <c r="E12" s="37">
        <f>' MID Term 1'!H9</f>
        <v>24.333333333333336</v>
      </c>
      <c r="F12" s="37">
        <f>' MID Term 1'!L9+'MID Term 2'!F9</f>
        <v>21.800000000000004</v>
      </c>
      <c r="G12" s="54">
        <f>'MID Term 2'!J9</f>
        <v>24.266666666666666</v>
      </c>
      <c r="H12" s="37">
        <f>'MID Term 2'!N9</f>
        <v>25.266666666666666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119</v>
      </c>
      <c r="O12" s="37">
        <f t="shared" si="6"/>
        <v>60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4" t="s">
        <v>81</v>
      </c>
      <c r="C13" s="76" t="s">
        <v>82</v>
      </c>
      <c r="D13" s="37">
        <f>' MID Term 1'!D10</f>
        <v>25.2</v>
      </c>
      <c r="E13" s="37">
        <f>' MID Term 1'!H10</f>
        <v>26.2</v>
      </c>
      <c r="F13" s="37">
        <f>' MID Term 1'!L10+'MID Term 2'!F10</f>
        <v>23.666666666666671</v>
      </c>
      <c r="G13" s="54">
        <f>'MID Term 2'!J10</f>
        <v>26.133333333333329</v>
      </c>
      <c r="H13" s="37">
        <f>'MID Term 2'!N10</f>
        <v>27.133333333333329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128.33333333333331</v>
      </c>
      <c r="O13" s="37">
        <f t="shared" si="6"/>
        <v>64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4" t="s">
        <v>83</v>
      </c>
      <c r="C14" s="75" t="s">
        <v>84</v>
      </c>
      <c r="D14" s="37">
        <f>' MID Term 1'!D11</f>
        <v>26.133333333333329</v>
      </c>
      <c r="E14" s="37">
        <f>' MID Term 1'!H11</f>
        <v>27.133333333333329</v>
      </c>
      <c r="F14" s="37">
        <f>' MID Term 1'!L11+'MID Term 2'!F11</f>
        <v>23.20000000000001</v>
      </c>
      <c r="G14" s="54">
        <f>'MID Term 2'!J11</f>
        <v>24.266666666666666</v>
      </c>
      <c r="H14" s="37">
        <f>'MID Term 2'!N11</f>
        <v>25.266666666666666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126</v>
      </c>
      <c r="O14" s="37">
        <f t="shared" si="6"/>
        <v>63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4" t="s">
        <v>85</v>
      </c>
      <c r="C15" s="75" t="s">
        <v>86</v>
      </c>
      <c r="D15" s="37">
        <f>' MID Term 1'!D12</f>
        <v>24.266666666666666</v>
      </c>
      <c r="E15" s="37">
        <f>' MID Term 1'!H12</f>
        <v>25.266666666666666</v>
      </c>
      <c r="F15" s="37">
        <f>' MID Term 1'!L12+'MID Term 2'!F12</f>
        <v>21.333333333333336</v>
      </c>
      <c r="G15" s="54">
        <f>'MID Term 2'!J12</f>
        <v>22.400000000000002</v>
      </c>
      <c r="H15" s="37">
        <f>'MID Term 2'!N12</f>
        <v>23.400000000000002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116.66666666666669</v>
      </c>
      <c r="O15" s="37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4" t="s">
        <v>87</v>
      </c>
      <c r="C16" s="75" t="s">
        <v>88</v>
      </c>
      <c r="D16" s="37">
        <f>' MID Term 1'!D13</f>
        <v>25.2</v>
      </c>
      <c r="E16" s="37">
        <f>' MID Term 1'!H13</f>
        <v>26.2</v>
      </c>
      <c r="F16" s="37">
        <f>' MID Term 1'!L13+'MID Term 2'!F13</f>
        <v>23.666666666666671</v>
      </c>
      <c r="G16" s="54">
        <f>'MID Term 2'!J13</f>
        <v>26.133333333333329</v>
      </c>
      <c r="H16" s="37">
        <f>'MID Term 2'!N13</f>
        <v>27.133333333333329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128.33333333333331</v>
      </c>
      <c r="O16" s="37">
        <f t="shared" si="6"/>
        <v>64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4" t="s">
        <v>89</v>
      </c>
      <c r="C17" s="76" t="s">
        <v>101</v>
      </c>
      <c r="D17" s="37">
        <f>' MID Term 1'!D14</f>
        <v>25.2</v>
      </c>
      <c r="E17" s="37">
        <f>' MID Term 1'!H14</f>
        <v>26.2</v>
      </c>
      <c r="F17" s="37">
        <f>' MID Term 1'!L14+'MID Term 2'!F14</f>
        <v>23.666666666666671</v>
      </c>
      <c r="G17" s="54">
        <f>'MID Term 2'!J14</f>
        <v>26.133333333333329</v>
      </c>
      <c r="H17" s="37">
        <f>'MID Term 2'!N14</f>
        <v>27.133333333333329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128.33333333333331</v>
      </c>
      <c r="O17" s="37">
        <f t="shared" si="6"/>
        <v>64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4" t="s">
        <v>91</v>
      </c>
      <c r="C18" s="75" t="s">
        <v>92</v>
      </c>
      <c r="D18" s="37">
        <f>' MID Term 1'!D15</f>
        <v>27.06666666666667</v>
      </c>
      <c r="E18" s="37">
        <f>' MID Term 1'!H15</f>
        <v>28.06666666666667</v>
      </c>
      <c r="F18" s="37">
        <f>' MID Term 1'!L15+'MID Term 2'!F15</f>
        <v>25.066666666666663</v>
      </c>
      <c r="G18" s="54">
        <f>'MID Term 2'!J15</f>
        <v>27.06666666666667</v>
      </c>
      <c r="H18" s="37">
        <f>'MID Term 2'!N15</f>
        <v>28.06666666666667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135.33333333333334</v>
      </c>
      <c r="O18" s="37">
        <f t="shared" si="6"/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4" t="s">
        <v>93</v>
      </c>
      <c r="C19" s="75" t="s">
        <v>94</v>
      </c>
      <c r="D19" s="37">
        <f>' MID Term 1'!D16</f>
        <v>27.06666666666667</v>
      </c>
      <c r="E19" s="37">
        <f>' MID Term 1'!H16</f>
        <v>28.06666666666667</v>
      </c>
      <c r="F19" s="37">
        <f>' MID Term 1'!L16+'MID Term 2'!F16</f>
        <v>24.133333333333333</v>
      </c>
      <c r="G19" s="54">
        <f>'MID Term 2'!J16</f>
        <v>25.2</v>
      </c>
      <c r="H19" s="37">
        <f>'MID Term 2'!N16</f>
        <v>26.2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130.66666666666669</v>
      </c>
      <c r="O19" s="37">
        <f t="shared" si="6"/>
        <v>65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4" t="s">
        <v>95</v>
      </c>
      <c r="C20" s="75" t="s">
        <v>96</v>
      </c>
      <c r="D20" s="37">
        <f>' MID Term 1'!D17</f>
        <v>25.2</v>
      </c>
      <c r="E20" s="37">
        <f>' MID Term 1'!H17</f>
        <v>26.2</v>
      </c>
      <c r="F20" s="37">
        <f>' MID Term 1'!L17+'MID Term 2'!F17</f>
        <v>23.200000000000003</v>
      </c>
      <c r="G20" s="54">
        <f>'MID Term 2'!J17</f>
        <v>25.2</v>
      </c>
      <c r="H20" s="37">
        <f>'MID Term 2'!N17</f>
        <v>26.2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126</v>
      </c>
      <c r="O20" s="37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4" t="s">
        <v>97</v>
      </c>
      <c r="C21" s="75" t="s">
        <v>98</v>
      </c>
      <c r="D21" s="37">
        <f>' MID Term 1'!D18</f>
        <v>22.400000000000002</v>
      </c>
      <c r="E21" s="37">
        <f>' MID Term 1'!H18</f>
        <v>23.400000000000002</v>
      </c>
      <c r="F21" s="37">
        <f>' MID Term 1'!L18+'MID Term 2'!F18</f>
        <v>19.466666666666661</v>
      </c>
      <c r="G21" s="54">
        <f>'MID Term 2'!J18</f>
        <v>20.533333333333331</v>
      </c>
      <c r="H21" s="37">
        <f>'MID Term 2'!N18</f>
        <v>21.533333333333331</v>
      </c>
      <c r="I21" s="37">
        <f t="shared" si="0"/>
        <v>1</v>
      </c>
      <c r="J21" s="37">
        <f t="shared" si="1"/>
        <v>1</v>
      </c>
      <c r="K21" s="37">
        <f t="shared" si="2"/>
        <v>0</v>
      </c>
      <c r="L21" s="37">
        <f t="shared" si="3"/>
        <v>0</v>
      </c>
      <c r="M21" s="37">
        <f t="shared" si="4"/>
        <v>1</v>
      </c>
      <c r="N21" s="37">
        <f t="shared" si="5"/>
        <v>107.33333333333333</v>
      </c>
      <c r="O21" s="37">
        <f t="shared" si="6"/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4" t="s">
        <v>99</v>
      </c>
      <c r="C22" s="75" t="s">
        <v>100</v>
      </c>
      <c r="D22" s="37">
        <f>' MID Term 1'!D19</f>
        <v>28</v>
      </c>
      <c r="E22" s="37">
        <f>' MID Term 1'!H19</f>
        <v>28</v>
      </c>
      <c r="F22" s="37">
        <f>' MID Term 1'!L19+'MID Term 2'!F19</f>
        <v>28</v>
      </c>
      <c r="G22" s="54">
        <f>'MID Term 2'!J19</f>
        <v>28</v>
      </c>
      <c r="H22" s="37">
        <f>'MID Term 2'!N19</f>
        <v>28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140</v>
      </c>
      <c r="O22" s="37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5">
        <v>18</v>
      </c>
      <c r="E23" s="55">
        <v>18</v>
      </c>
      <c r="F23" s="55">
        <v>18</v>
      </c>
      <c r="G23" s="55">
        <v>18</v>
      </c>
      <c r="H23" s="55">
        <v>18</v>
      </c>
      <c r="I23" s="56">
        <f>SUM(I10:I22)</f>
        <v>13</v>
      </c>
      <c r="J23" s="56">
        <f>SUM(J10:J22)</f>
        <v>13</v>
      </c>
      <c r="K23" s="56">
        <f>SUM(K10:K22)</f>
        <v>11</v>
      </c>
      <c r="L23" s="56">
        <f>SUM(L10:L22)</f>
        <v>12</v>
      </c>
      <c r="M23" s="56">
        <f>SUM(M10:M22)</f>
        <v>13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9" t="s">
        <v>68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2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4" t="s">
        <v>30</v>
      </c>
      <c r="B28" s="91"/>
      <c r="C28" s="92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4" t="s">
        <v>118</v>
      </c>
      <c r="B29" s="91"/>
      <c r="C29" s="92"/>
      <c r="D29" s="58">
        <f>ROUND((I23/D23*100),0)</f>
        <v>72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4" t="s">
        <v>119</v>
      </c>
      <c r="B30" s="91"/>
      <c r="C30" s="92"/>
      <c r="D30" s="58">
        <f>ROUND((J23/E23*100),0)</f>
        <v>72</v>
      </c>
      <c r="E30" s="57">
        <f t="shared" si="7"/>
        <v>3</v>
      </c>
      <c r="F30" s="58">
        <f t="shared" si="8"/>
        <v>0.60000000000000009</v>
      </c>
      <c r="G30" s="58"/>
      <c r="H30" s="39"/>
      <c r="I30" s="120" t="s">
        <v>69</v>
      </c>
      <c r="J30" s="121"/>
      <c r="K30" s="60">
        <f>SUM(F29:F33)</f>
        <v>3.0000000000000004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4" t="s">
        <v>120</v>
      </c>
      <c r="B31" s="91"/>
      <c r="C31" s="92"/>
      <c r="D31" s="58">
        <f>ROUND((K23/F23*100),0)</f>
        <v>61</v>
      </c>
      <c r="E31" s="57">
        <f t="shared" si="7"/>
        <v>3</v>
      </c>
      <c r="F31" s="58">
        <f t="shared" si="8"/>
        <v>0.60000000000000009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4" t="s">
        <v>121</v>
      </c>
      <c r="B32" s="91"/>
      <c r="C32" s="92"/>
      <c r="D32" s="58">
        <f>ROUND((L23/G23*100),0)</f>
        <v>67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4" t="s">
        <v>122</v>
      </c>
      <c r="B33" s="91"/>
      <c r="C33" s="92"/>
      <c r="D33" s="58">
        <f>ROUND((M23/H23*100),0)</f>
        <v>72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9" t="s">
        <v>70</v>
      </c>
      <c r="B34" s="103"/>
      <c r="C34" s="103"/>
      <c r="D34" s="103"/>
      <c r="E34" s="103"/>
      <c r="F34" s="103"/>
      <c r="G34" s="103"/>
      <c r="H34" s="104"/>
      <c r="I34" s="119" t="s">
        <v>71</v>
      </c>
      <c r="J34" s="103"/>
      <c r="K34" s="103"/>
      <c r="L34" s="103"/>
      <c r="M34" s="103"/>
      <c r="N34" s="103"/>
      <c r="O34" s="10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0"/>
      <c r="B35" s="111"/>
      <c r="C35" s="111"/>
      <c r="D35" s="111"/>
      <c r="E35" s="111"/>
      <c r="F35" s="111"/>
      <c r="G35" s="111"/>
      <c r="H35" s="112"/>
      <c r="I35" s="110"/>
      <c r="J35" s="111"/>
      <c r="K35" s="111"/>
      <c r="L35" s="111"/>
      <c r="M35" s="111"/>
      <c r="N35" s="111"/>
      <c r="O35" s="11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0"/>
      <c r="B36" s="111"/>
      <c r="C36" s="111"/>
      <c r="D36" s="111"/>
      <c r="E36" s="111"/>
      <c r="F36" s="111"/>
      <c r="G36" s="111"/>
      <c r="H36" s="112"/>
      <c r="I36" s="110"/>
      <c r="J36" s="111"/>
      <c r="K36" s="111"/>
      <c r="L36" s="111"/>
      <c r="M36" s="111"/>
      <c r="N36" s="111"/>
      <c r="O36" s="11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5"/>
      <c r="B37" s="106"/>
      <c r="C37" s="106"/>
      <c r="D37" s="106"/>
      <c r="E37" s="106"/>
      <c r="F37" s="106"/>
      <c r="G37" s="106"/>
      <c r="H37" s="107"/>
      <c r="I37" s="105"/>
      <c r="J37" s="106"/>
      <c r="K37" s="106"/>
      <c r="L37" s="106"/>
      <c r="M37" s="106"/>
      <c r="N37" s="106"/>
      <c r="O37" s="10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DSA</cp:lastModifiedBy>
  <dcterms:created xsi:type="dcterms:W3CDTF">2018-02-21T04:44:08Z</dcterms:created>
  <dcterms:modified xsi:type="dcterms:W3CDTF">2024-10-03T06:11:09Z</dcterms:modified>
</cp:coreProperties>
</file>