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2" activeTab="6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F25" i="2"/>
  <c r="F24"/>
  <c r="F23"/>
  <c r="F22"/>
  <c r="F21"/>
  <c r="F20"/>
  <c r="F19"/>
  <c r="F18"/>
  <c r="F17"/>
  <c r="F16"/>
  <c r="F15"/>
  <c r="F14"/>
  <c r="F13"/>
  <c r="F12"/>
  <c r="F11"/>
  <c r="F10"/>
  <c r="F9"/>
  <c r="F8"/>
  <c r="H11" i="9" l="1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L27" s="1"/>
  <c r="F8"/>
  <c r="E8"/>
  <c r="J27" s="1"/>
  <c r="D8"/>
  <c r="Q24" i="7"/>
  <c r="P24"/>
  <c r="O24"/>
  <c r="I24"/>
  <c r="H24"/>
  <c r="G24"/>
  <c r="Q23"/>
  <c r="P23"/>
  <c r="O23"/>
  <c r="L23"/>
  <c r="I23"/>
  <c r="H23"/>
  <c r="G23"/>
  <c r="Q22"/>
  <c r="P22"/>
  <c r="O22"/>
  <c r="I22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24" i="5"/>
  <c r="N24"/>
  <c r="M24"/>
  <c r="G24"/>
  <c r="F24"/>
  <c r="E24"/>
  <c r="O23"/>
  <c r="N23"/>
  <c r="M23"/>
  <c r="J23"/>
  <c r="G23"/>
  <c r="F23"/>
  <c r="E23"/>
  <c r="O22"/>
  <c r="N22"/>
  <c r="M22"/>
  <c r="G22"/>
  <c r="F22"/>
  <c r="E22"/>
  <c r="O21"/>
  <c r="N21"/>
  <c r="M21"/>
  <c r="J21"/>
  <c r="G21"/>
  <c r="F21"/>
  <c r="E21"/>
  <c r="O20"/>
  <c r="N20"/>
  <c r="M20"/>
  <c r="G20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E25" i="5" l="1"/>
  <c r="E26" s="1"/>
  <c r="G25"/>
  <c r="G26" s="1"/>
  <c r="P25" i="7"/>
  <c r="P26" s="1"/>
  <c r="J23" i="9"/>
  <c r="J25"/>
  <c r="L11"/>
  <c r="L13"/>
  <c r="L15"/>
  <c r="L25"/>
  <c r="N8"/>
  <c r="O8" s="1"/>
  <c r="K8" i="7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K25" i="7"/>
  <c r="K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M25" i="7" l="1"/>
  <c r="M26" s="1"/>
  <c r="J28" i="9"/>
  <c r="D35" s="1"/>
  <c r="E35" s="1"/>
  <c r="N26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O11" s="1"/>
  <c r="O6" i="11" s="1"/>
  <c r="O7" s="1"/>
  <c r="D10" i="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F11" s="1"/>
  <c r="F6" i="11" s="1"/>
  <c r="F7" s="1"/>
  <c r="D8" i="10"/>
  <c r="B8"/>
  <c r="O8"/>
  <c r="M8"/>
  <c r="K8"/>
  <c r="I8"/>
  <c r="G8"/>
  <c r="E8"/>
  <c r="E11" s="1"/>
  <c r="E6" i="11" s="1"/>
  <c r="E7" s="1"/>
  <c r="C8" i="10"/>
  <c r="F36" i="9"/>
  <c r="N11" i="10" l="1"/>
  <c r="N6" i="11" s="1"/>
  <c r="N7" s="1"/>
  <c r="I11" i="10"/>
  <c r="I6" i="11" s="1"/>
  <c r="I7" s="1"/>
  <c r="J11" i="10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<sst xmlns="http://schemas.openxmlformats.org/spreadsheetml/2006/main" count="451" uniqueCount="136">
  <si>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</si>
  <si>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</si>
  <si>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</si>
  <si>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</si>
  <si>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</si>
  <si>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</si>
  <si>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</si>
  <si>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</si>
  <si>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</si>
  <si>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</si>
  <si>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</si>
  <si>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</si>
  <si>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</si>
  <si>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</si>
  <si>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</si>
  <si>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</si>
  <si>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</si>
  <si>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</si>
  <si>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</si>
  <si>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</si>
  <si>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</si>
  <si>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</si>
  <si>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</si>
  <si>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</si>
  <si>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</si>
  <si>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</si>
  <si>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</si>
  <si>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</si>
  <si>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</si>
  <si>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</si>
  <si>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</si>
  <si>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</si>
  <si>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</si>
  <si>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</si>
  <si>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</si>
  <si>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</si>
  <si>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</si>
  <si>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</si>
  <si>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</si>
  <si>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</si>
  <si>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</si>
  <si>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</si>
  <si>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</si>
  <si>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</si>
  <si>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</si>
  <si>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</si>
  <si>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</si>
  <si>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</si>
  <si>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</si>
  <si>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</si>
  <si>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</si>
  <si>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</si>
  <si>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</si>
  <si>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</si>
  <si>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</si>
  <si>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</si>
  <si>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</si>
  <si>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</si>
  <si>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</si>
  <si>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</si>
  <si>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</si>
  <si>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</si>
  <si>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</si>
  <si>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</si>
  <si>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</si>
  <si>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</si>
  <si>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</si>
  <si>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</si>
  <si>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</si>
  <si>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</si>
  <si>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</si>
  <si>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</si>
  <si>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</si>
  <si>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</si>
  <si>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</si>
  <si>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</si>
  <si>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</si>
  <si>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</si>
  <si>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</si>
  <si>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</si>
  <si>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</si>
  <si>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</si>
  <si>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</si>
  <si>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</si>
  <si>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</si>
  <si>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</si>
  <si>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</si>
  <si>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</si>
  <si>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</si>
  <si>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</si>
  <si>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</si>
  <si>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</si>
  <si>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</si>
  <si>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</si>
  <si>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</si>
  <si>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</si>
  <si>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</si>
  <si>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</si>
  <si>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</si>
  <si>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</si>
  <si>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</si>
  <si>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</si>
  <si>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</si>
  <si>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</si>
  <si>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</si>
  <si>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</si>
  <si>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</si>
  <si>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</si>
  <si>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</si>
  <si>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</si>
  <si>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</si>
  <si>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Attainment of Subject Code 6EC4-04 Sheet</t>
  </si>
  <si>
    <t>Course code as per NAAC</t>
  </si>
  <si>
    <t>6EC4-04</t>
  </si>
  <si>
    <t>No. of Students Attained CO36C404.3</t>
  </si>
  <si>
    <t>No. of Students Attained CO36404.4</t>
  </si>
  <si>
    <t xml:space="preserve">III YEAR V SEM </t>
  </si>
  <si>
    <t>SUBJECT: Microwave Theory and Techniques                                                                                                      Faculty: Hitesh Sen</t>
  </si>
  <si>
    <t>SUBJECT: Microwave Theory and Techniques                                                                        Subject Teacher: Hitesh Sen</t>
  </si>
  <si>
    <t>SUBJECT: Microwave Theory and Techniques                                                       Subject Teacher: Hitesh Sen</t>
  </si>
  <si>
    <t>SUBJECT: Microwave Theory and Techniques                                                                                       Name of Faculty: Hitesh Sen</t>
  </si>
  <si>
    <t>SUBJECT:  Microwave Theory and Techniques                                                                                                                                       Name of Faculty: Hitesh Sen</t>
  </si>
  <si>
    <t>SUBJECT: Microwave Theory and Techniques                                                                          Name of Faculty: Hitesh Sen</t>
  </si>
  <si>
    <t>SUBJECT: Microwave Theory and Techniques                                                                                                Name of Faculty: Hitesh Sen</t>
  </si>
  <si>
    <t>CO35EC405.1</t>
  </si>
  <si>
    <t>CO35EC405.2</t>
  </si>
  <si>
    <t>CO35EC405.3</t>
  </si>
  <si>
    <t>CO35EC405.4</t>
  </si>
  <si>
    <t>CO35EC405.5</t>
  </si>
  <si>
    <t>C35EC405 (AVG)</t>
  </si>
  <si>
    <t>Final Mapping of C35EC405</t>
  </si>
  <si>
    <t>CO35EC405</t>
  </si>
  <si>
    <t>No. of Students Attained CO35EC405.1</t>
  </si>
  <si>
    <t>No. of Students Attained CO35EC405.2</t>
  </si>
  <si>
    <t>No. of Students Attained CO35EC405.5</t>
  </si>
  <si>
    <t>CO35EC405
(Round Off)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</si>
</sst>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3" fillId="5" borderId="28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16" fillId="0" borderId="28" xfId="0" applyFont="1" applyBorder="1"/>
    <xf numFmtId="0" fontId="17" fillId="5" borderId="29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17" fillId="5" borderId="28" xfId="0" applyFont="1" applyFill="1" applyBorder="1" applyAlignment="1">
      <alignment horizontal="left" wrapText="1"/>
    </xf>
    <xf numFmtId="1" fontId="7" fillId="0" borderId="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0" fillId="0" borderId="19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3" fillId="0" borderId="24" xfId="0" applyFont="1" applyBorder="1"/>
    <xf numFmtId="9" fontId="5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R13" sqref="R13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124</v>
      </c>
      <c r="B6" s="82">
        <v>2</v>
      </c>
      <c r="C6" s="83">
        <v>1</v>
      </c>
      <c r="D6" s="83">
        <v>1</v>
      </c>
      <c r="E6" s="83">
        <v>2</v>
      </c>
      <c r="F6" s="83">
        <v>1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2</v>
      </c>
      <c r="P6" s="83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125</v>
      </c>
      <c r="B7" s="84">
        <v>2</v>
      </c>
      <c r="C7" s="85">
        <v>2</v>
      </c>
      <c r="D7" s="85">
        <v>1</v>
      </c>
      <c r="E7" s="85">
        <v>2</v>
      </c>
      <c r="F7" s="85">
        <v>1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1</v>
      </c>
      <c r="P7" s="85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126</v>
      </c>
      <c r="B8" s="84">
        <v>2</v>
      </c>
      <c r="C8" s="85">
        <v>2</v>
      </c>
      <c r="D8" s="85">
        <v>1</v>
      </c>
      <c r="E8" s="85">
        <v>2</v>
      </c>
      <c r="F8" s="85">
        <v>1</v>
      </c>
      <c r="G8" s="85">
        <v>1</v>
      </c>
      <c r="H8" s="85">
        <v>1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1</v>
      </c>
      <c r="O8" s="85">
        <v>0</v>
      </c>
      <c r="P8" s="85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127</v>
      </c>
      <c r="B9" s="84">
        <v>2</v>
      </c>
      <c r="C9" s="85">
        <v>1</v>
      </c>
      <c r="D9" s="85">
        <v>1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1</v>
      </c>
      <c r="O9" s="85">
        <v>0</v>
      </c>
      <c r="P9" s="85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128</v>
      </c>
      <c r="B10" s="84">
        <v>2</v>
      </c>
      <c r="C10" s="85">
        <v>2</v>
      </c>
      <c r="D10" s="85">
        <v>2</v>
      </c>
      <c r="E10" s="85">
        <v>2</v>
      </c>
      <c r="F10" s="85">
        <v>1</v>
      </c>
      <c r="G10" s="85">
        <v>0</v>
      </c>
      <c r="H10" s="85">
        <v>0</v>
      </c>
      <c r="I10" s="85">
        <v>2</v>
      </c>
      <c r="J10" s="85">
        <v>0</v>
      </c>
      <c r="K10" s="85">
        <v>0</v>
      </c>
      <c r="L10" s="85">
        <v>0</v>
      </c>
      <c r="M10" s="85">
        <v>1</v>
      </c>
      <c r="N10" s="85">
        <v>2</v>
      </c>
      <c r="O10" s="85">
        <v>1</v>
      </c>
      <c r="P10" s="85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129</v>
      </c>
      <c r="B11" s="8">
        <f t="shared" ref="B11:P11" si="0">AVERAGE(B6:B10)</f>
        <v>2</v>
      </c>
      <c r="C11" s="8">
        <f t="shared" si="0"/>
        <v>1.6</v>
      </c>
      <c r="D11" s="8">
        <f t="shared" si="0"/>
        <v>1.2</v>
      </c>
      <c r="E11" s="8">
        <f t="shared" si="0"/>
        <v>1.6</v>
      </c>
      <c r="F11" s="8">
        <f t="shared" si="0"/>
        <v>0.8</v>
      </c>
      <c r="G11" s="8">
        <f t="shared" si="0"/>
        <v>0.2</v>
      </c>
      <c r="H11" s="8">
        <f t="shared" si="0"/>
        <v>0.2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0.8</v>
      </c>
      <c r="O11" s="9">
        <f t="shared" si="0"/>
        <v>0.8</v>
      </c>
      <c r="P11" s="8">
        <f t="shared" si="0"/>
        <v>0.6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130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1" sqref="C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124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0.19999999999999998</v>
      </c>
      <c r="D6" s="38">
        <f>((('Attainment Sheet Sessional'!$E34/3)*0.6)*'CO-PO Mapping'!D6)/3</f>
        <v>0.19999999999999998</v>
      </c>
      <c r="E6" s="38">
        <f>((('Attainment Sheet Sessional'!$E34/3)*0.6)*'CO-PO Mapping'!E6)/3</f>
        <v>0.39999999999999997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0.19999999999999998</v>
      </c>
    </row>
    <row r="7" spans="1:25" ht="19.5" customHeight="1">
      <c r="A7" s="33" t="s">
        <v>125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126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0.19999999999999998</v>
      </c>
      <c r="H8" s="38">
        <f>((('Attainment Sheet Sessional'!$E36/3)*0.6)*'CO-PO Mapping'!H8)/3</f>
        <v>0.19999999999999998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0.39999999999999997</v>
      </c>
    </row>
    <row r="9" spans="1:25" ht="19.5" customHeight="1">
      <c r="A9" s="33" t="s">
        <v>127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0.19999999999999998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0.19999999999999998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128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0.39999999999999997</v>
      </c>
      <c r="O10" s="38">
        <f>((('Attainment Sheet Sessional'!$E38/3)*0.6)*'CO-PO Mapping'!O10)/3</f>
        <v>0.19999999999999998</v>
      </c>
      <c r="P10" s="38">
        <f>((('Attainment Sheet Sessional'!$E38/3)*0.6)*'CO-PO Mapping'!P10)/3</f>
        <v>0</v>
      </c>
    </row>
    <row r="11" spans="1:25" ht="31.5">
      <c r="A11" s="33" t="s">
        <v>129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0.24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3.9999999999999994E-2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6">
        <f t="shared" si="0"/>
        <v>0.15999999999999998</v>
      </c>
      <c r="O11" s="66">
        <f t="shared" si="0"/>
        <v>0.15999999999999998</v>
      </c>
      <c r="P11" s="66">
        <f t="shared" si="0"/>
        <v>0.12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2" sqref="L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131</v>
      </c>
      <c r="B6" s="38">
        <f>'Attainment Tool 1 C to PO'!B6+'Attainment CO to PO Sessional'!B11</f>
        <v>0.86666666666666659</v>
      </c>
      <c r="C6" s="38">
        <f>'Attainment Tool 1 C to PO'!C6+'Attainment CO to PO Sessional'!C11</f>
        <v>0.69333333333333325</v>
      </c>
      <c r="D6" s="38">
        <f>'Attainment Tool 1 C to PO'!D6+'Attainment CO to PO Sessional'!D11</f>
        <v>0.52</v>
      </c>
      <c r="E6" s="38">
        <f>'Attainment Tool 1 C to PO'!E6+'Attainment CO to PO Sessional'!E11</f>
        <v>0.69333333333333325</v>
      </c>
      <c r="F6" s="38">
        <f>'Attainment Tool 1 C to PO'!F6+'Attainment CO to PO Sessional'!F11</f>
        <v>0.34666666666666662</v>
      </c>
      <c r="G6" s="38">
        <f>'Attainment Tool 1 C to PO'!G6+'Attainment CO to PO Sessional'!G11</f>
        <v>8.6666666666666656E-2</v>
      </c>
      <c r="H6" s="38">
        <f>'Attainment Tool 1 C to PO'!H6+'Attainment CO to PO Sessional'!H11</f>
        <v>8.6666666666666656E-2</v>
      </c>
      <c r="I6" s="38">
        <f>'Attainment Tool 1 C to PO'!I6+'Attainment CO to PO Sessional'!I11</f>
        <v>0.17333333333333331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8.6666666666666656E-2</v>
      </c>
      <c r="N6" s="38">
        <f>'Attainment Tool 1 C to PO'!N6+'Attainment CO to PO Sessional'!N11</f>
        <v>0.34666666666666662</v>
      </c>
      <c r="O6" s="38">
        <f>'Attainment Tool 1 C to PO'!O6+'Attainment CO to PO Sessional'!O11</f>
        <v>0.34666666666666662</v>
      </c>
      <c r="P6" s="38">
        <f>'Attainment Tool 1 C to PO'!P6+'Attainment CO to PO Sessional'!P11</f>
        <v>0.26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135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B11" workbookViewId="0">
      <selection activeCell="E8" sqref="E8:E25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74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116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118</v>
      </c>
      <c r="B4" s="99"/>
      <c r="C4" s="99"/>
      <c r="D4" s="99"/>
      <c r="E4" s="99"/>
      <c r="F4" s="99"/>
      <c r="G4" s="99"/>
      <c r="H4" s="10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02" t="s">
        <v>19</v>
      </c>
      <c r="B5" s="102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04" t="s">
        <v>25</v>
      </c>
      <c r="H5" s="10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03"/>
      <c r="B6" s="103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>
      <c r="A7" s="105" t="s">
        <v>29</v>
      </c>
      <c r="B7" s="106"/>
      <c r="C7" s="107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>
      <c r="A8" s="20">
        <v>1</v>
      </c>
      <c r="B8" s="86" t="s">
        <v>75</v>
      </c>
      <c r="C8" s="87" t="s">
        <v>76</v>
      </c>
      <c r="D8" s="94">
        <v>33</v>
      </c>
      <c r="E8" s="94">
        <v>24</v>
      </c>
      <c r="F8" s="94">
        <f>D8+E8</f>
        <v>57</v>
      </c>
      <c r="G8" s="21">
        <f t="shared" ref="G8:G25" si="0">IF((D8/$D$6)&gt;=$D$7,1,0)</f>
        <v>0</v>
      </c>
      <c r="H8" s="22">
        <f t="shared" ref="H8:H12" si="1">IF((E8/$E$6)&gt;=$E$7,1,0)</f>
        <v>1</v>
      </c>
      <c r="I8" s="23"/>
      <c r="L8" s="95"/>
    </row>
    <row r="9" spans="1:26" ht="16.5" customHeight="1">
      <c r="A9" s="20">
        <v>2</v>
      </c>
      <c r="B9" s="86" t="s">
        <v>77</v>
      </c>
      <c r="C9" s="86" t="s">
        <v>78</v>
      </c>
      <c r="D9" s="94">
        <v>20</v>
      </c>
      <c r="E9" s="94">
        <v>25</v>
      </c>
      <c r="F9" s="94">
        <f t="shared" ref="F9:F25" si="2">D9+E9</f>
        <v>45</v>
      </c>
      <c r="G9" s="21">
        <f t="shared" si="0"/>
        <v>0</v>
      </c>
      <c r="H9" s="22">
        <f t="shared" si="1"/>
        <v>1</v>
      </c>
      <c r="I9" s="23"/>
    </row>
    <row r="10" spans="1:26" ht="16.5" customHeight="1">
      <c r="A10" s="20">
        <v>3</v>
      </c>
      <c r="B10" s="88" t="s">
        <v>79</v>
      </c>
      <c r="C10" s="89" t="s">
        <v>80</v>
      </c>
      <c r="D10" s="94">
        <v>28</v>
      </c>
      <c r="E10" s="94">
        <v>28</v>
      </c>
      <c r="F10" s="94">
        <f t="shared" si="2"/>
        <v>56</v>
      </c>
      <c r="G10" s="21">
        <f t="shared" si="0"/>
        <v>0</v>
      </c>
      <c r="H10" s="22">
        <f t="shared" si="1"/>
        <v>1</v>
      </c>
      <c r="I10" s="23"/>
    </row>
    <row r="11" spans="1:26" ht="16.5" customHeight="1">
      <c r="A11" s="20">
        <v>4</v>
      </c>
      <c r="B11" s="88" t="s">
        <v>81</v>
      </c>
      <c r="C11" s="90" t="s">
        <v>82</v>
      </c>
      <c r="D11" s="94">
        <v>39</v>
      </c>
      <c r="E11" s="94">
        <v>28</v>
      </c>
      <c r="F11" s="94">
        <f t="shared" si="2"/>
        <v>67</v>
      </c>
      <c r="G11" s="21">
        <f t="shared" si="0"/>
        <v>0</v>
      </c>
      <c r="H11" s="22">
        <f t="shared" si="1"/>
        <v>1</v>
      </c>
      <c r="I11" s="23"/>
    </row>
    <row r="12" spans="1:26" ht="16.5" customHeight="1">
      <c r="A12" s="20">
        <v>5</v>
      </c>
      <c r="B12" s="88" t="s">
        <v>83</v>
      </c>
      <c r="C12" s="89" t="s">
        <v>84</v>
      </c>
      <c r="D12" s="94">
        <v>45</v>
      </c>
      <c r="E12" s="94">
        <v>27</v>
      </c>
      <c r="F12" s="94">
        <f t="shared" si="2"/>
        <v>72</v>
      </c>
      <c r="G12" s="21">
        <f t="shared" si="0"/>
        <v>1</v>
      </c>
      <c r="H12" s="22">
        <f t="shared" si="1"/>
        <v>1</v>
      </c>
      <c r="I12" s="23"/>
    </row>
    <row r="13" spans="1:26" ht="16.5" customHeight="1">
      <c r="A13" s="20">
        <v>6</v>
      </c>
      <c r="B13" s="88" t="s">
        <v>85</v>
      </c>
      <c r="C13" s="89" t="s">
        <v>86</v>
      </c>
      <c r="D13" s="94">
        <v>43</v>
      </c>
      <c r="E13" s="94">
        <v>29</v>
      </c>
      <c r="F13" s="94">
        <f t="shared" si="2"/>
        <v>72</v>
      </c>
      <c r="G13" s="21">
        <f t="shared" si="0"/>
        <v>1</v>
      </c>
      <c r="H13" s="22">
        <v>0</v>
      </c>
      <c r="I13" s="23"/>
    </row>
    <row r="14" spans="1:26" ht="16.5" customHeight="1">
      <c r="A14" s="20">
        <v>7</v>
      </c>
      <c r="B14" s="88" t="s">
        <v>87</v>
      </c>
      <c r="C14" s="89" t="s">
        <v>88</v>
      </c>
      <c r="D14" s="94">
        <v>28</v>
      </c>
      <c r="E14" s="94">
        <v>28</v>
      </c>
      <c r="F14" s="94">
        <f t="shared" si="2"/>
        <v>56</v>
      </c>
      <c r="G14" s="21">
        <f t="shared" si="0"/>
        <v>0</v>
      </c>
      <c r="H14" s="22">
        <v>0</v>
      </c>
      <c r="I14" s="23"/>
    </row>
    <row r="15" spans="1:26" ht="16.5" customHeight="1">
      <c r="A15" s="20">
        <v>8</v>
      </c>
      <c r="B15" s="88" t="s">
        <v>89</v>
      </c>
      <c r="C15" s="90" t="s">
        <v>90</v>
      </c>
      <c r="D15" s="94">
        <v>33</v>
      </c>
      <c r="E15" s="94">
        <v>26</v>
      </c>
      <c r="F15" s="94">
        <f t="shared" si="2"/>
        <v>59</v>
      </c>
      <c r="G15" s="21">
        <f t="shared" si="0"/>
        <v>0</v>
      </c>
      <c r="H15" s="22">
        <f t="shared" ref="H15:H25" si="3">IF((E15/$E$6)&gt;=$E$7,1,0)</f>
        <v>1</v>
      </c>
      <c r="I15" s="23"/>
    </row>
    <row r="16" spans="1:26" ht="16.5" customHeight="1">
      <c r="A16" s="20">
        <v>9</v>
      </c>
      <c r="B16" s="88" t="s">
        <v>91</v>
      </c>
      <c r="C16" s="89" t="s">
        <v>92</v>
      </c>
      <c r="D16" s="94">
        <v>53</v>
      </c>
      <c r="E16" s="94">
        <v>30</v>
      </c>
      <c r="F16" s="94">
        <f t="shared" si="2"/>
        <v>83</v>
      </c>
      <c r="G16" s="21">
        <f t="shared" si="0"/>
        <v>1</v>
      </c>
      <c r="H16" s="22">
        <f t="shared" si="3"/>
        <v>1</v>
      </c>
      <c r="I16" s="23"/>
    </row>
    <row r="17" spans="1:9" ht="16.5" customHeight="1">
      <c r="A17" s="20">
        <v>10</v>
      </c>
      <c r="B17" s="88" t="s">
        <v>93</v>
      </c>
      <c r="C17" s="89" t="s">
        <v>94</v>
      </c>
      <c r="D17" s="94">
        <v>38</v>
      </c>
      <c r="E17" s="94">
        <v>25</v>
      </c>
      <c r="F17" s="94">
        <f t="shared" si="2"/>
        <v>63</v>
      </c>
      <c r="G17" s="21">
        <f t="shared" si="0"/>
        <v>0</v>
      </c>
      <c r="H17" s="22">
        <f t="shared" si="3"/>
        <v>1</v>
      </c>
      <c r="I17" s="23"/>
    </row>
    <row r="18" spans="1:9" ht="16.5" customHeight="1">
      <c r="A18" s="20">
        <v>11</v>
      </c>
      <c r="B18" s="88" t="s">
        <v>95</v>
      </c>
      <c r="C18" s="89" t="s">
        <v>96</v>
      </c>
      <c r="D18" s="94">
        <v>35</v>
      </c>
      <c r="E18" s="94">
        <v>27</v>
      </c>
      <c r="F18" s="94">
        <f t="shared" si="2"/>
        <v>62</v>
      </c>
      <c r="G18" s="21">
        <f t="shared" si="0"/>
        <v>0</v>
      </c>
      <c r="H18" s="22">
        <f t="shared" si="3"/>
        <v>1</v>
      </c>
      <c r="I18" s="23"/>
    </row>
    <row r="19" spans="1:9" ht="16.5" customHeight="1">
      <c r="A19" s="20">
        <v>12</v>
      </c>
      <c r="B19" s="88" t="s">
        <v>97</v>
      </c>
      <c r="C19" s="89" t="s">
        <v>98</v>
      </c>
      <c r="D19" s="94">
        <v>39</v>
      </c>
      <c r="E19" s="94">
        <v>25</v>
      </c>
      <c r="F19" s="94">
        <f t="shared" si="2"/>
        <v>64</v>
      </c>
      <c r="G19" s="21">
        <f t="shared" si="0"/>
        <v>0</v>
      </c>
      <c r="H19" s="22">
        <f t="shared" si="3"/>
        <v>1</v>
      </c>
      <c r="I19" s="23"/>
    </row>
    <row r="20" spans="1:9" ht="16.5" customHeight="1">
      <c r="A20" s="20">
        <v>13</v>
      </c>
      <c r="B20" s="88" t="s">
        <v>99</v>
      </c>
      <c r="C20" s="89" t="s">
        <v>100</v>
      </c>
      <c r="D20" s="94">
        <v>41</v>
      </c>
      <c r="E20" s="94">
        <v>27</v>
      </c>
      <c r="F20" s="94">
        <f t="shared" si="2"/>
        <v>68</v>
      </c>
      <c r="G20" s="21">
        <f t="shared" si="0"/>
        <v>0</v>
      </c>
      <c r="H20" s="22">
        <f t="shared" si="3"/>
        <v>1</v>
      </c>
      <c r="I20" s="23"/>
    </row>
    <row r="21" spans="1:9" ht="16.5" customHeight="1">
      <c r="A21" s="20">
        <v>14</v>
      </c>
      <c r="B21" s="88" t="s">
        <v>101</v>
      </c>
      <c r="C21" s="89" t="s">
        <v>102</v>
      </c>
      <c r="D21" s="94">
        <v>41</v>
      </c>
      <c r="E21" s="94">
        <v>25</v>
      </c>
      <c r="F21" s="94">
        <f t="shared" si="2"/>
        <v>66</v>
      </c>
      <c r="G21" s="21">
        <f t="shared" si="0"/>
        <v>0</v>
      </c>
      <c r="H21" s="22">
        <f t="shared" si="3"/>
        <v>1</v>
      </c>
      <c r="I21" s="23"/>
    </row>
    <row r="22" spans="1:9" ht="16.5" customHeight="1">
      <c r="A22" s="20">
        <v>15</v>
      </c>
      <c r="B22" s="88" t="s">
        <v>103</v>
      </c>
      <c r="C22" s="89" t="s">
        <v>104</v>
      </c>
      <c r="D22" s="94">
        <v>32</v>
      </c>
      <c r="E22" s="94">
        <v>22</v>
      </c>
      <c r="F22" s="94">
        <f t="shared" si="2"/>
        <v>54</v>
      </c>
      <c r="G22" s="21">
        <f t="shared" si="0"/>
        <v>0</v>
      </c>
      <c r="H22" s="22">
        <f t="shared" si="3"/>
        <v>0</v>
      </c>
      <c r="I22" s="23"/>
    </row>
    <row r="23" spans="1:9" ht="16.5" customHeight="1">
      <c r="A23" s="20">
        <v>16</v>
      </c>
      <c r="B23" s="88" t="s">
        <v>105</v>
      </c>
      <c r="C23" s="91" t="s">
        <v>106</v>
      </c>
      <c r="D23" s="94">
        <v>34</v>
      </c>
      <c r="E23" s="94">
        <v>27</v>
      </c>
      <c r="F23" s="94">
        <f t="shared" si="2"/>
        <v>61</v>
      </c>
      <c r="G23" s="21">
        <f t="shared" si="0"/>
        <v>0</v>
      </c>
      <c r="H23" s="22">
        <f t="shared" si="3"/>
        <v>1</v>
      </c>
      <c r="I23" s="23"/>
    </row>
    <row r="24" spans="1:9" ht="16.5" customHeight="1">
      <c r="A24" s="20">
        <v>17</v>
      </c>
      <c r="B24" s="88" t="s">
        <v>107</v>
      </c>
      <c r="C24" s="89" t="s">
        <v>108</v>
      </c>
      <c r="D24" s="94">
        <v>47</v>
      </c>
      <c r="E24" s="94">
        <v>29</v>
      </c>
      <c r="F24" s="94">
        <f t="shared" si="2"/>
        <v>76</v>
      </c>
      <c r="G24" s="21">
        <f t="shared" si="0"/>
        <v>1</v>
      </c>
      <c r="H24" s="22">
        <f t="shared" si="3"/>
        <v>1</v>
      </c>
      <c r="I24" s="23"/>
    </row>
    <row r="25" spans="1:9" ht="16.5" customHeight="1">
      <c r="A25" s="20">
        <v>18</v>
      </c>
      <c r="B25" s="89" t="s">
        <v>109</v>
      </c>
      <c r="C25" s="89" t="s">
        <v>110</v>
      </c>
      <c r="D25" s="94">
        <v>41</v>
      </c>
      <c r="E25" s="94">
        <v>23</v>
      </c>
      <c r="F25" s="94">
        <f t="shared" si="2"/>
        <v>64</v>
      </c>
      <c r="G25" s="21">
        <f t="shared" si="0"/>
        <v>0</v>
      </c>
      <c r="H25" s="22">
        <f t="shared" si="3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4</v>
      </c>
      <c r="H26" s="28">
        <f>COUNTIF(H8:H25,1)</f>
        <v>15</v>
      </c>
      <c r="I26" s="29"/>
    </row>
    <row r="27" spans="1:9" ht="42" customHeight="1">
      <c r="A27" s="108" t="s">
        <v>30</v>
      </c>
      <c r="B27" s="99"/>
      <c r="C27" s="100"/>
      <c r="D27" s="30" t="s">
        <v>31</v>
      </c>
      <c r="E27" s="30" t="s">
        <v>32</v>
      </c>
      <c r="F27" s="109" t="s">
        <v>33</v>
      </c>
      <c r="G27" s="99"/>
      <c r="H27" s="100"/>
    </row>
    <row r="28" spans="1:9" ht="19.5" customHeight="1">
      <c r="A28" s="108" t="s">
        <v>34</v>
      </c>
      <c r="B28" s="99"/>
      <c r="C28" s="100"/>
      <c r="D28" s="22">
        <f>ROUND((G26/D26*100),0)</f>
        <v>22</v>
      </c>
      <c r="E28" s="30">
        <f t="shared" ref="E28:E29" si="4">IF(D28&gt;100,"ERROR",IF(D28&gt;=61,3,IF(D28&gt;=46,2,IF(D28&gt;=16,1,IF(D28&gt;15,0,0)))))</f>
        <v>1</v>
      </c>
      <c r="F28" s="110"/>
      <c r="G28" s="111"/>
      <c r="H28" s="112"/>
    </row>
    <row r="29" spans="1:9" ht="19.5" customHeight="1">
      <c r="A29" s="108" t="s">
        <v>35</v>
      </c>
      <c r="B29" s="99"/>
      <c r="C29" s="100"/>
      <c r="D29" s="22">
        <f>ROUND((H26/E26*100),0)</f>
        <v>83</v>
      </c>
      <c r="E29" s="22">
        <f t="shared" si="4"/>
        <v>3</v>
      </c>
      <c r="F29" s="113"/>
      <c r="G29" s="114"/>
      <c r="H29" s="115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7:C7"/>
    <mergeCell ref="A27:C27"/>
    <mergeCell ref="F27:H27"/>
    <mergeCell ref="A28:C28"/>
    <mergeCell ref="F28:H29"/>
    <mergeCell ref="A29:C29"/>
    <mergeCell ref="A1:H1"/>
    <mergeCell ref="A2:H2"/>
    <mergeCell ref="A3:H3"/>
    <mergeCell ref="A4:H4"/>
    <mergeCell ref="A5:A6"/>
    <mergeCell ref="B5:B6"/>
    <mergeCell ref="G5:H5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111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119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3" t="s">
        <v>112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131</v>
      </c>
      <c r="B6" s="34" t="s">
        <v>113</v>
      </c>
      <c r="C6" s="34">
        <f>'Sessional + End Term Assessment'!D28</f>
        <v>22</v>
      </c>
      <c r="D6" s="34">
        <f>'Sessional + End Term Assessment'!E28</f>
        <v>1</v>
      </c>
      <c r="E6" s="34">
        <f>D6*'Sessional + End Term Assessment'!D6/'Sessional + End Term Assessment'!F6</f>
        <v>0.7</v>
      </c>
      <c r="F6" s="34">
        <f>'Sessional + End Term Assessment'!D29</f>
        <v>83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1.6</v>
      </c>
    </row>
    <row r="7" spans="1:9" ht="30.75" customHeight="1">
      <c r="A7" s="117" t="s">
        <v>43</v>
      </c>
      <c r="B7" s="111"/>
      <c r="C7" s="111"/>
      <c r="D7" s="111"/>
      <c r="E7" s="111"/>
      <c r="F7" s="112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11"/>
      <c r="I8" s="112"/>
    </row>
    <row r="9" spans="1:9" ht="14.25">
      <c r="A9" s="113"/>
      <c r="B9" s="114"/>
      <c r="C9" s="114"/>
      <c r="D9" s="114"/>
      <c r="E9" s="114"/>
      <c r="F9" s="115"/>
      <c r="G9" s="113"/>
      <c r="H9" s="114"/>
      <c r="I9" s="1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22" sqref="C22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131</v>
      </c>
      <c r="B6" s="38">
        <f>'Attainment of Subject Code'!$E$6*'CO-PO Mapping'!B11/3</f>
        <v>0.46666666666666662</v>
      </c>
      <c r="C6" s="38">
        <f>'Attainment of Subject Code'!$E$6*'CO-PO Mapping'!C11/3</f>
        <v>0.37333333333333329</v>
      </c>
      <c r="D6" s="38">
        <f>'Attainment of Subject Code'!$E$6*'CO-PO Mapping'!D11/3</f>
        <v>0.27999999999999997</v>
      </c>
      <c r="E6" s="38">
        <f>'Attainment of Subject Code'!$E$6*'CO-PO Mapping'!E11/3</f>
        <v>0.37333333333333329</v>
      </c>
      <c r="F6" s="38">
        <f>'Attainment of Subject Code'!$E$6*'CO-PO Mapping'!F11/3</f>
        <v>0.18666666666666665</v>
      </c>
      <c r="G6" s="38">
        <f>'Attainment of Subject Code'!$E$6*'CO-PO Mapping'!G11/3</f>
        <v>4.6666666666666662E-2</v>
      </c>
      <c r="H6" s="38">
        <f>'Attainment of Subject Code'!$E$6*'CO-PO Mapping'!H11/3</f>
        <v>4.6666666666666662E-2</v>
      </c>
      <c r="I6" s="38">
        <f>'Attainment of Subject Code'!$E$6*'CO-PO Mapping'!I11/3</f>
        <v>9.3333333333333324E-2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4.6666666666666662E-2</v>
      </c>
      <c r="N6" s="38">
        <f>'Attainment of Subject Code'!$E$6*'CO-PO Mapping'!N11/3</f>
        <v>0.18666666666666665</v>
      </c>
      <c r="O6" s="38">
        <f>'Attainment of Subject Code'!$E$6*'CO-PO Mapping'!O11/3</f>
        <v>0.18666666666666665</v>
      </c>
      <c r="P6" s="38">
        <f>'Attainment of Subject Code'!$E$6*'CO-PO Mapping'!P11/3</f>
        <v>0.13999999999999999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O1" workbookViewId="0">
      <selection activeCell="U6" sqref="U6:AC25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6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4" t="s">
        <v>19</v>
      </c>
      <c r="B4" s="123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5" t="s">
        <v>48</v>
      </c>
      <c r="D5" s="35" t="s">
        <v>49</v>
      </c>
      <c r="E5" s="123" t="s">
        <v>50</v>
      </c>
      <c r="F5" s="123" t="s">
        <v>51</v>
      </c>
      <c r="G5" s="123" t="s">
        <v>52</v>
      </c>
      <c r="H5" s="35" t="s">
        <v>53</v>
      </c>
      <c r="I5" s="123" t="s">
        <v>50</v>
      </c>
      <c r="J5" s="123" t="s">
        <v>51</v>
      </c>
      <c r="K5" s="123" t="s">
        <v>52</v>
      </c>
      <c r="L5" s="35" t="s">
        <v>54</v>
      </c>
      <c r="M5" s="123" t="s">
        <v>50</v>
      </c>
      <c r="N5" s="123" t="s">
        <v>51</v>
      </c>
      <c r="O5" s="123" t="s">
        <v>52</v>
      </c>
      <c r="P5" s="35"/>
      <c r="Q5" s="35"/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03"/>
      <c r="B6" s="103"/>
      <c r="C6" s="35" t="s">
        <v>26</v>
      </c>
      <c r="D6" s="35">
        <v>28</v>
      </c>
      <c r="E6" s="103"/>
      <c r="F6" s="103"/>
      <c r="G6" s="103"/>
      <c r="H6" s="35">
        <v>28</v>
      </c>
      <c r="I6" s="103"/>
      <c r="J6" s="103"/>
      <c r="K6" s="103"/>
      <c r="L6" s="35">
        <v>14</v>
      </c>
      <c r="M6" s="103"/>
      <c r="N6" s="103"/>
      <c r="O6" s="103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B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74" t="s">
        <v>75</v>
      </c>
      <c r="C7" s="74" t="s">
        <v>76</v>
      </c>
      <c r="D7" s="50">
        <v>22.400000000000002</v>
      </c>
      <c r="E7" s="42">
        <f t="shared" ref="E7:E24" si="0">IF(D7&gt;=($D$6*0.7),1,0)</f>
        <v>1</v>
      </c>
      <c r="F7" s="42">
        <f t="shared" ref="F7:F24" si="1">IF(D7&gt;=($D$6*0.8),1,0)</f>
        <v>1</v>
      </c>
      <c r="G7" s="42">
        <f t="shared" ref="G7:G24" si="2">IF(D7&gt;=($D$6*0.9),1,0)</f>
        <v>0</v>
      </c>
      <c r="H7" s="50">
        <v>23.400000000000002</v>
      </c>
      <c r="I7" s="42">
        <f t="shared" ref="I7:I24" si="3">IF(H7&gt;=($H$6*0.7),1,0)</f>
        <v>1</v>
      </c>
      <c r="J7" s="42">
        <f t="shared" ref="J7:J24" si="4">IF(H7&gt;=($H$6*0.8),1,0)</f>
        <v>1</v>
      </c>
      <c r="K7" s="42">
        <f t="shared" ref="K7:K24" si="5">IF(H7&gt;=($H$6*0.9),1,0)</f>
        <v>0</v>
      </c>
      <c r="L7" s="50">
        <v>10.199999999999996</v>
      </c>
      <c r="M7" s="42">
        <f t="shared" ref="M7:M24" si="6">IF(L7&gt;=($L$6*0.7),1,0)</f>
        <v>1</v>
      </c>
      <c r="N7" s="42">
        <f t="shared" ref="N7:N24" si="7">IF(L7&gt;=($L$6*0.7),1,0)</f>
        <v>1</v>
      </c>
      <c r="O7" s="42">
        <f t="shared" ref="O7:O24" si="8">IF(L7&gt;=($L$6*0.9),1,0)</f>
        <v>0</v>
      </c>
      <c r="P7" s="42"/>
      <c r="Q7" s="42"/>
      <c r="R7" s="50">
        <v>56</v>
      </c>
      <c r="S7" s="40"/>
      <c r="T7" s="40"/>
      <c r="U7" s="96"/>
      <c r="V7" s="96"/>
      <c r="W7" s="95"/>
      <c r="X7" s="95"/>
      <c r="Y7" s="95"/>
      <c r="Z7" s="95"/>
      <c r="AA7" s="40"/>
      <c r="AB7" s="95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74" t="s">
        <v>77</v>
      </c>
      <c r="C8" s="74" t="s">
        <v>78</v>
      </c>
      <c r="D8" s="50">
        <v>23.333333333333336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50">
        <v>24.333333333333336</v>
      </c>
      <c r="I8" s="42">
        <f t="shared" si="3"/>
        <v>1</v>
      </c>
      <c r="J8" s="42">
        <f t="shared" si="4"/>
        <v>1</v>
      </c>
      <c r="K8" s="42">
        <f t="shared" si="5"/>
        <v>0</v>
      </c>
      <c r="L8" s="50">
        <v>10.666666666666664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58.333333333333336</v>
      </c>
      <c r="S8" s="40"/>
      <c r="T8" s="40"/>
      <c r="U8" s="97"/>
      <c r="V8" s="97"/>
      <c r="W8" s="95"/>
      <c r="X8" s="95"/>
      <c r="Y8" s="95"/>
      <c r="Z8" s="95"/>
      <c r="AA8" s="40"/>
      <c r="AB8" s="95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2" t="s">
        <v>79</v>
      </c>
      <c r="C9" s="73" t="s">
        <v>80</v>
      </c>
      <c r="D9" s="50">
        <v>27.06666666666667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28.06666666666667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12.533333333333331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67.666666666666671</v>
      </c>
      <c r="S9" s="40"/>
      <c r="T9" s="40"/>
      <c r="U9" s="97"/>
      <c r="V9" s="97"/>
      <c r="W9" s="95"/>
      <c r="X9" s="95"/>
      <c r="Y9" s="95"/>
      <c r="Z9" s="95"/>
      <c r="AA9" s="40"/>
      <c r="AB9" s="95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2" t="s">
        <v>81</v>
      </c>
      <c r="C10" s="74" t="s">
        <v>82</v>
      </c>
      <c r="D10" s="50">
        <v>25.2</v>
      </c>
      <c r="E10" s="42">
        <f t="shared" si="0"/>
        <v>1</v>
      </c>
      <c r="F10" s="42">
        <f t="shared" si="1"/>
        <v>1</v>
      </c>
      <c r="G10" s="42">
        <f t="shared" si="2"/>
        <v>1</v>
      </c>
      <c r="H10" s="50">
        <v>26.2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50">
        <v>11.600000000000001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63</v>
      </c>
      <c r="S10" s="40"/>
      <c r="T10" s="40"/>
      <c r="U10" s="97"/>
      <c r="V10" s="97"/>
      <c r="W10" s="95"/>
      <c r="X10" s="95"/>
      <c r="Y10" s="95"/>
      <c r="Z10" s="95"/>
      <c r="AA10" s="40"/>
      <c r="AB10" s="95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2" t="s">
        <v>83</v>
      </c>
      <c r="C11" s="73" t="s">
        <v>84</v>
      </c>
      <c r="D11" s="50">
        <v>25.2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26.2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11.600000000000001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63</v>
      </c>
      <c r="S11" s="40"/>
      <c r="T11" s="40"/>
      <c r="U11" s="97"/>
      <c r="V11" s="97"/>
      <c r="W11" s="95"/>
      <c r="X11" s="95"/>
      <c r="Y11" s="95"/>
      <c r="Z11" s="95"/>
      <c r="AA11" s="40"/>
      <c r="AB11" s="95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2" t="s">
        <v>85</v>
      </c>
      <c r="C12" s="73" t="s">
        <v>86</v>
      </c>
      <c r="D12" s="50">
        <v>27.06666666666667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28.06666666666667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12.533333333333331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67.666666666666671</v>
      </c>
      <c r="S12" s="40"/>
      <c r="T12" s="40"/>
      <c r="U12" s="97"/>
      <c r="V12" s="97"/>
      <c r="W12" s="95"/>
      <c r="X12" s="95"/>
      <c r="Y12" s="95"/>
      <c r="Z12" s="95"/>
      <c r="AA12" s="40"/>
      <c r="AB12" s="95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2" t="s">
        <v>87</v>
      </c>
      <c r="C13" s="73" t="s">
        <v>88</v>
      </c>
      <c r="D13" s="50">
        <v>26.133333333333329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27.133333333333329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50">
        <v>12.06666666666667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65.333333333333329</v>
      </c>
      <c r="S13" s="40"/>
      <c r="T13" s="40"/>
      <c r="U13" s="97"/>
      <c r="V13" s="97"/>
      <c r="W13" s="95"/>
      <c r="X13" s="95"/>
      <c r="Y13" s="95"/>
      <c r="Z13" s="95"/>
      <c r="AA13" s="40"/>
      <c r="AB13" s="95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2" t="s">
        <v>89</v>
      </c>
      <c r="C14" s="74" t="s">
        <v>90</v>
      </c>
      <c r="D14" s="50">
        <v>24.266666666666666</v>
      </c>
      <c r="E14" s="42">
        <f t="shared" si="0"/>
        <v>1</v>
      </c>
      <c r="F14" s="42">
        <f t="shared" si="1"/>
        <v>1</v>
      </c>
      <c r="G14" s="42">
        <f t="shared" si="2"/>
        <v>0</v>
      </c>
      <c r="H14" s="50">
        <v>25.266666666666666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11.13333333333334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60.666666666666671</v>
      </c>
      <c r="S14" s="40"/>
      <c r="T14" s="40"/>
      <c r="U14" s="97"/>
      <c r="V14" s="97"/>
      <c r="W14" s="95"/>
      <c r="X14" s="95"/>
      <c r="Y14" s="95"/>
      <c r="Z14" s="95"/>
      <c r="AA14" s="40"/>
      <c r="AB14" s="95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2" t="s">
        <v>91</v>
      </c>
      <c r="C15" s="73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29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13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97"/>
      <c r="V15" s="97"/>
      <c r="W15" s="95"/>
      <c r="X15" s="95"/>
      <c r="Y15" s="95"/>
      <c r="Z15" s="95"/>
      <c r="AA15" s="40"/>
      <c r="AB15" s="95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2" t="s">
        <v>93</v>
      </c>
      <c r="C16" s="73" t="s">
        <v>94</v>
      </c>
      <c r="D16" s="50">
        <v>24.266666666666666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25.266666666666666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11.13333333333334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60.666666666666671</v>
      </c>
      <c r="S16" s="40"/>
      <c r="T16" s="40"/>
      <c r="U16" s="97"/>
      <c r="V16" s="97"/>
      <c r="W16" s="95"/>
      <c r="X16" s="95"/>
      <c r="Y16" s="95"/>
      <c r="Z16" s="95"/>
      <c r="AA16" s="40"/>
      <c r="AB16" s="95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2" t="s">
        <v>95</v>
      </c>
      <c r="C17" s="73" t="s">
        <v>96</v>
      </c>
      <c r="D17" s="50">
        <v>27.06666666666667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28.06666666666667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12.533333333333331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67.666666666666671</v>
      </c>
      <c r="S17" s="40"/>
      <c r="T17" s="40"/>
      <c r="U17" s="97"/>
      <c r="V17" s="97"/>
      <c r="W17" s="95"/>
      <c r="X17" s="95"/>
      <c r="Y17" s="95"/>
      <c r="Z17" s="95"/>
      <c r="AA17" s="40"/>
      <c r="AB17" s="95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2" t="s">
        <v>97</v>
      </c>
      <c r="C18" s="73" t="s">
        <v>98</v>
      </c>
      <c r="D18" s="50">
        <v>23.333333333333336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24.333333333333336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10.666666666666664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58.333333333333336</v>
      </c>
      <c r="S18" s="40"/>
      <c r="T18" s="40"/>
      <c r="U18" s="97"/>
      <c r="V18" s="97"/>
      <c r="W18" s="95"/>
      <c r="X18" s="95"/>
      <c r="Y18" s="95"/>
      <c r="Z18" s="95"/>
      <c r="AA18" s="40"/>
      <c r="AB18" s="95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2" t="s">
        <v>99</v>
      </c>
      <c r="C19" s="73" t="s">
        <v>100</v>
      </c>
      <c r="D19" s="50">
        <v>24.266666666666666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50">
        <v>25.266666666666666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11.13333333333334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50">
        <v>60.666666666666671</v>
      </c>
      <c r="S19" s="40"/>
      <c r="T19" s="40"/>
      <c r="U19" s="97"/>
      <c r="V19" s="97"/>
      <c r="W19" s="95"/>
      <c r="X19" s="95"/>
      <c r="Y19" s="95"/>
      <c r="Z19" s="95"/>
      <c r="AA19" s="40"/>
      <c r="AB19" s="95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 thickBot="1">
      <c r="A20" s="20">
        <v>14</v>
      </c>
      <c r="B20" s="72" t="s">
        <v>101</v>
      </c>
      <c r="C20" s="73" t="s">
        <v>102</v>
      </c>
      <c r="D20" s="50">
        <v>23.333333333333336</v>
      </c>
      <c r="E20" s="42">
        <f t="shared" si="0"/>
        <v>1</v>
      </c>
      <c r="F20" s="42">
        <f t="shared" si="1"/>
        <v>1</v>
      </c>
      <c r="G20" s="42">
        <f t="shared" si="2"/>
        <v>0</v>
      </c>
      <c r="H20" s="50">
        <v>24.333333333333336</v>
      </c>
      <c r="I20" s="42">
        <f t="shared" si="3"/>
        <v>1</v>
      </c>
      <c r="J20" s="42">
        <f t="shared" si="4"/>
        <v>1</v>
      </c>
      <c r="K20" s="42">
        <f t="shared" si="5"/>
        <v>0</v>
      </c>
      <c r="L20" s="50">
        <v>10.666666666666664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58.333333333333336</v>
      </c>
      <c r="S20" s="40"/>
      <c r="T20" s="40"/>
      <c r="U20" s="97"/>
      <c r="V20" s="97"/>
      <c r="W20" s="95"/>
      <c r="X20" s="95"/>
      <c r="Y20" s="95"/>
      <c r="Z20" s="95"/>
      <c r="AA20" s="40"/>
      <c r="AB20" s="95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 thickBot="1">
      <c r="A21" s="20">
        <v>15</v>
      </c>
      <c r="B21" s="72" t="s">
        <v>103</v>
      </c>
      <c r="C21" s="73" t="s">
        <v>104</v>
      </c>
      <c r="D21" s="50">
        <v>18.666666666666664</v>
      </c>
      <c r="E21" s="42">
        <f t="shared" si="0"/>
        <v>0</v>
      </c>
      <c r="F21" s="42">
        <f t="shared" si="1"/>
        <v>0</v>
      </c>
      <c r="G21" s="42">
        <f t="shared" si="2"/>
        <v>0</v>
      </c>
      <c r="H21" s="50">
        <v>19.666666666666664</v>
      </c>
      <c r="I21" s="42">
        <f t="shared" si="3"/>
        <v>1</v>
      </c>
      <c r="J21" s="42">
        <f t="shared" si="4"/>
        <v>0</v>
      </c>
      <c r="K21" s="42">
        <f t="shared" si="5"/>
        <v>0</v>
      </c>
      <c r="L21" s="50">
        <v>8.3333333333333357</v>
      </c>
      <c r="M21" s="42">
        <f t="shared" si="6"/>
        <v>0</v>
      </c>
      <c r="N21" s="42">
        <f t="shared" si="7"/>
        <v>0</v>
      </c>
      <c r="O21" s="42">
        <f t="shared" si="8"/>
        <v>0</v>
      </c>
      <c r="P21" s="42"/>
      <c r="Q21" s="42"/>
      <c r="R21" s="50">
        <v>46.666666666666664</v>
      </c>
      <c r="S21" s="40"/>
      <c r="T21" s="40"/>
      <c r="U21" s="97"/>
      <c r="V21" s="97"/>
      <c r="W21" s="95"/>
      <c r="X21" s="95"/>
      <c r="Y21" s="95"/>
      <c r="Z21" s="95"/>
      <c r="AA21" s="40"/>
      <c r="AB21" s="95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 thickBot="1">
      <c r="A22" s="20">
        <v>16</v>
      </c>
      <c r="B22" s="72" t="s">
        <v>105</v>
      </c>
      <c r="C22" s="75" t="s">
        <v>106</v>
      </c>
      <c r="D22" s="50">
        <v>24.266666666666666</v>
      </c>
      <c r="E22" s="42">
        <f t="shared" si="0"/>
        <v>1</v>
      </c>
      <c r="F22" s="42">
        <f t="shared" si="1"/>
        <v>1</v>
      </c>
      <c r="G22" s="42">
        <f t="shared" si="2"/>
        <v>0</v>
      </c>
      <c r="H22" s="50">
        <v>25.266666666666666</v>
      </c>
      <c r="I22" s="42">
        <f t="shared" si="3"/>
        <v>1</v>
      </c>
      <c r="J22" s="42">
        <f t="shared" si="4"/>
        <v>1</v>
      </c>
      <c r="K22" s="42">
        <f t="shared" si="5"/>
        <v>1</v>
      </c>
      <c r="L22" s="50">
        <v>11.13333333333334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50">
        <v>60.666666666666671</v>
      </c>
      <c r="S22" s="40"/>
      <c r="T22" s="40"/>
      <c r="U22" s="97"/>
      <c r="V22" s="97"/>
      <c r="W22" s="95"/>
      <c r="X22" s="95"/>
      <c r="Y22" s="95"/>
      <c r="Z22" s="95"/>
      <c r="AA22" s="40"/>
      <c r="AB22" s="95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 thickBot="1">
      <c r="A23" s="20">
        <v>17</v>
      </c>
      <c r="B23" s="72" t="s">
        <v>107</v>
      </c>
      <c r="C23" s="73" t="s">
        <v>108</v>
      </c>
      <c r="D23" s="50">
        <v>27.06666666666667</v>
      </c>
      <c r="E23" s="42">
        <f t="shared" si="0"/>
        <v>1</v>
      </c>
      <c r="F23" s="42">
        <f t="shared" si="1"/>
        <v>1</v>
      </c>
      <c r="G23" s="42">
        <f t="shared" si="2"/>
        <v>1</v>
      </c>
      <c r="H23" s="50">
        <v>28.06666666666667</v>
      </c>
      <c r="I23" s="42">
        <f t="shared" si="3"/>
        <v>1</v>
      </c>
      <c r="J23" s="42">
        <f t="shared" si="4"/>
        <v>1</v>
      </c>
      <c r="K23" s="42">
        <f t="shared" si="5"/>
        <v>1</v>
      </c>
      <c r="L23" s="50">
        <v>12.533333333333331</v>
      </c>
      <c r="M23" s="42">
        <f t="shared" si="6"/>
        <v>1</v>
      </c>
      <c r="N23" s="42">
        <f t="shared" si="7"/>
        <v>1</v>
      </c>
      <c r="O23" s="42">
        <f t="shared" si="8"/>
        <v>0</v>
      </c>
      <c r="P23" s="42"/>
      <c r="Q23" s="42"/>
      <c r="R23" s="50">
        <v>67.666666666666671</v>
      </c>
      <c r="S23" s="40"/>
      <c r="T23" s="40"/>
      <c r="U23" s="97"/>
      <c r="V23" s="97"/>
      <c r="W23" s="95"/>
      <c r="X23" s="95"/>
      <c r="Y23" s="95"/>
      <c r="Z23" s="95"/>
      <c r="AA23" s="40"/>
      <c r="AB23" s="95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 thickBot="1">
      <c r="A24" s="20">
        <v>18</v>
      </c>
      <c r="B24" s="73" t="s">
        <v>109</v>
      </c>
      <c r="C24" s="73" t="s">
        <v>110</v>
      </c>
      <c r="D24" s="50">
        <v>18.666666666666664</v>
      </c>
      <c r="E24" s="42">
        <f t="shared" si="0"/>
        <v>0</v>
      </c>
      <c r="F24" s="42">
        <f t="shared" si="1"/>
        <v>0</v>
      </c>
      <c r="G24" s="42">
        <f t="shared" si="2"/>
        <v>0</v>
      </c>
      <c r="H24" s="50">
        <v>19.666666666666664</v>
      </c>
      <c r="I24" s="42">
        <f t="shared" si="3"/>
        <v>1</v>
      </c>
      <c r="J24" s="42">
        <f t="shared" si="4"/>
        <v>0</v>
      </c>
      <c r="K24" s="42">
        <f t="shared" si="5"/>
        <v>0</v>
      </c>
      <c r="L24" s="50">
        <v>8.3333333333333357</v>
      </c>
      <c r="M24" s="42">
        <f t="shared" si="6"/>
        <v>0</v>
      </c>
      <c r="N24" s="42">
        <f t="shared" si="7"/>
        <v>0</v>
      </c>
      <c r="O24" s="42">
        <f t="shared" si="8"/>
        <v>0</v>
      </c>
      <c r="P24" s="42"/>
      <c r="Q24" s="42"/>
      <c r="R24" s="50">
        <v>46.666666666666664</v>
      </c>
      <c r="S24" s="40"/>
      <c r="T24" s="40"/>
      <c r="U24" s="97"/>
      <c r="V24" s="97"/>
      <c r="W24" s="95"/>
      <c r="X24" s="95"/>
      <c r="Y24" s="95"/>
      <c r="Z24" s="95"/>
      <c r="AA24" s="40"/>
      <c r="AB24" s="95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76">
        <f>COUNTIF(E7:E24,1)</f>
        <v>16</v>
      </c>
      <c r="F25" s="76">
        <f>COUNTIF(F7:F24,1)</f>
        <v>16</v>
      </c>
      <c r="G25" s="76">
        <f>COUNTIF(G7:G24,1)</f>
        <v>8</v>
      </c>
      <c r="H25" s="22"/>
      <c r="I25" s="76">
        <f>COUNTIF(I7:I24,1)</f>
        <v>18</v>
      </c>
      <c r="J25" s="76">
        <f>COUNTIF(J7:J24,1)</f>
        <v>16</v>
      </c>
      <c r="K25" s="76">
        <f>COUNTIF(K7:K24,1)</f>
        <v>12</v>
      </c>
      <c r="L25" s="22"/>
      <c r="M25" s="76">
        <f>COUNTIF(M7:M24,1)</f>
        <v>16</v>
      </c>
      <c r="N25" s="76">
        <f>COUNTIF(N7:N24,1)</f>
        <v>16</v>
      </c>
      <c r="O25" s="76">
        <f>COUNTIF(O7:O24,1)</f>
        <v>1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77">
        <f>IF(E25/18&gt;=0.7,1,0)</f>
        <v>1</v>
      </c>
      <c r="F26" s="77">
        <f>IF(F25/18&gt;=0.7,1,0)</f>
        <v>1</v>
      </c>
      <c r="G26" s="77">
        <f>IF(G25/18&gt;=0.7,1,0)</f>
        <v>0</v>
      </c>
      <c r="H26" s="40"/>
      <c r="I26" s="77">
        <f>IF(I25/18&gt;=0.7,1,0)</f>
        <v>1</v>
      </c>
      <c r="J26" s="77">
        <f>IF(J25/18&gt;=0.7,1,0)</f>
        <v>1</v>
      </c>
      <c r="K26" s="77">
        <f>IF(K25/18&gt;=0.7,1,0)</f>
        <v>0</v>
      </c>
      <c r="L26" s="40"/>
      <c r="M26" s="77">
        <f>IF(M25/18&gt;=0.7,1,0)</f>
        <v>1</v>
      </c>
      <c r="N26" s="77">
        <f>IF(N25/18&gt;=0.7,1,0)</f>
        <v>1</v>
      </c>
      <c r="O26" s="77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55</v>
      </c>
      <c r="B1" s="114"/>
      <c r="C1" s="114"/>
      <c r="D1" s="114"/>
      <c r="E1" s="11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3" t="s">
        <v>75</v>
      </c>
      <c r="C3" s="73" t="s">
        <v>76</v>
      </c>
      <c r="D3" s="92">
        <v>46.666666666666664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3" t="s">
        <v>77</v>
      </c>
      <c r="C4" s="73" t="s">
        <v>78</v>
      </c>
      <c r="D4" s="93">
        <v>60.666666666666671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79</v>
      </c>
      <c r="C5" s="73" t="s">
        <v>80</v>
      </c>
      <c r="D5" s="93">
        <v>58.333333333333336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81</v>
      </c>
      <c r="C6" s="74" t="s">
        <v>82</v>
      </c>
      <c r="D6" s="93">
        <v>46.666666666666664</v>
      </c>
      <c r="E6" s="68" t="str">
        <f t="shared" si="0"/>
        <v>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83</v>
      </c>
      <c r="C7" s="73" t="s">
        <v>84</v>
      </c>
      <c r="D7" s="93">
        <v>60.666666666666671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85</v>
      </c>
      <c r="C8" s="73" t="s">
        <v>86</v>
      </c>
      <c r="D8" s="93">
        <v>70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87</v>
      </c>
      <c r="C9" s="73" t="s">
        <v>88</v>
      </c>
      <c r="D9" s="93">
        <v>58.333333333333336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89</v>
      </c>
      <c r="C10" s="74" t="s">
        <v>90</v>
      </c>
      <c r="D10" s="93">
        <v>58.333333333333336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91</v>
      </c>
      <c r="C11" s="73" t="s">
        <v>92</v>
      </c>
      <c r="D11" s="93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93</v>
      </c>
      <c r="C12" s="73" t="s">
        <v>94</v>
      </c>
      <c r="D12" s="93">
        <v>65.333333333333329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95</v>
      </c>
      <c r="C13" s="73" t="s">
        <v>96</v>
      </c>
      <c r="D13" s="93">
        <v>56</v>
      </c>
      <c r="E13" s="68" t="str">
        <f t="shared" si="0"/>
        <v>Y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97</v>
      </c>
      <c r="C14" s="73" t="s">
        <v>98</v>
      </c>
      <c r="D14" s="93">
        <v>58.333333333333336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99</v>
      </c>
      <c r="C15" s="73" t="s">
        <v>100</v>
      </c>
      <c r="D15" s="93">
        <v>67.666666666666671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2" t="s">
        <v>101</v>
      </c>
      <c r="C16" s="73" t="s">
        <v>102</v>
      </c>
      <c r="D16" s="93">
        <v>56</v>
      </c>
      <c r="E16" s="68" t="str">
        <f t="shared" si="0"/>
        <v>Y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2" t="s">
        <v>103</v>
      </c>
      <c r="C17" s="73" t="s">
        <v>104</v>
      </c>
      <c r="D17" s="93">
        <v>46.666666666666664</v>
      </c>
      <c r="E17" s="68" t="str">
        <f t="shared" si="0"/>
        <v>Y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2" t="s">
        <v>105</v>
      </c>
      <c r="C18" s="75" t="s">
        <v>106</v>
      </c>
      <c r="D18" s="93">
        <v>60.666666666666671</v>
      </c>
      <c r="E18" s="68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2" t="s">
        <v>107</v>
      </c>
      <c r="C19" s="73" t="s">
        <v>108</v>
      </c>
      <c r="D19" s="93">
        <v>46.666666666666664</v>
      </c>
      <c r="E19" s="68" t="str">
        <f t="shared" si="0"/>
        <v>Y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3" t="s">
        <v>109</v>
      </c>
      <c r="C20" s="73" t="s">
        <v>110</v>
      </c>
      <c r="D20" s="93">
        <v>63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abSelected="1" topLeftCell="N1" workbookViewId="0">
      <selection activeCell="T6" sqref="T6:AB25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6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23" t="s">
        <v>50</v>
      </c>
      <c r="H5" s="123" t="s">
        <v>51</v>
      </c>
      <c r="I5" s="123" t="s">
        <v>52</v>
      </c>
      <c r="J5" s="35" t="s">
        <v>62</v>
      </c>
      <c r="K5" s="123" t="s">
        <v>50</v>
      </c>
      <c r="L5" s="123" t="s">
        <v>51</v>
      </c>
      <c r="M5" s="123" t="s">
        <v>52</v>
      </c>
      <c r="N5" s="35" t="s">
        <v>63</v>
      </c>
      <c r="O5" s="123" t="s">
        <v>50</v>
      </c>
      <c r="P5" s="123" t="s">
        <v>51</v>
      </c>
      <c r="Q5" s="123" t="s">
        <v>52</v>
      </c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03"/>
      <c r="H6" s="103"/>
      <c r="I6" s="103"/>
      <c r="J6" s="35">
        <v>28</v>
      </c>
      <c r="K6" s="103"/>
      <c r="L6" s="103"/>
      <c r="M6" s="103"/>
      <c r="N6" s="35">
        <v>28</v>
      </c>
      <c r="O6" s="103"/>
      <c r="P6" s="103"/>
      <c r="Q6" s="103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70" t="s">
        <v>75</v>
      </c>
      <c r="C7" s="71" t="s">
        <v>76</v>
      </c>
      <c r="D7" s="42"/>
      <c r="E7" s="49"/>
      <c r="F7" s="50">
        <v>10.199999999999996</v>
      </c>
      <c r="G7" s="42">
        <f t="shared" ref="G7:G24" si="0">IF(F7&gt;=($F$6*0.7),1,0)</f>
        <v>1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22.400000000000002</v>
      </c>
      <c r="K7" s="42">
        <f t="shared" ref="K7:K24" si="3">IF(J7&gt;=($J$6*0.7),1,0)</f>
        <v>1</v>
      </c>
      <c r="L7" s="42">
        <f t="shared" ref="L7:L24" si="4">IF(J7&gt;=($J$6*0.8),1,0)</f>
        <v>1</v>
      </c>
      <c r="M7" s="42">
        <f t="shared" ref="M7:M24" si="5">IF(J7&gt;=($J$6*0.9),1,0)</f>
        <v>0</v>
      </c>
      <c r="N7" s="50">
        <v>23.400000000000002</v>
      </c>
      <c r="O7" s="42">
        <f t="shared" ref="O7:O24" si="6">IF(N7&gt;=($N$6*0.7),1,0)</f>
        <v>1</v>
      </c>
      <c r="P7" s="42">
        <f t="shared" ref="P7:P24" si="7">IF(N7&gt;=($N$6*0.8),1,0)</f>
        <v>1</v>
      </c>
      <c r="Q7" s="42">
        <f t="shared" ref="Q7:Q24" si="8">IF(N7&gt;=($N$6*0.9),1,0)</f>
        <v>0</v>
      </c>
      <c r="R7" s="51">
        <v>56</v>
      </c>
      <c r="S7" s="29"/>
      <c r="T7" s="96"/>
      <c r="U7" s="95"/>
      <c r="V7" s="40"/>
      <c r="W7" s="95"/>
      <c r="X7" s="95"/>
      <c r="Y7" s="95"/>
      <c r="Z7" s="40"/>
      <c r="AA7" s="95"/>
      <c r="AB7" s="40"/>
      <c r="AC7" s="40"/>
      <c r="AD7" s="40"/>
      <c r="AE7" s="40"/>
      <c r="AF7" s="40"/>
      <c r="AG7" s="40"/>
      <c r="AH7" s="40"/>
      <c r="AI7" s="40"/>
    </row>
    <row r="8" spans="1:35" ht="19.5" customHeight="1" thickBot="1">
      <c r="A8" s="20">
        <v>2</v>
      </c>
      <c r="B8" s="70" t="s">
        <v>77</v>
      </c>
      <c r="C8" s="70" t="s">
        <v>78</v>
      </c>
      <c r="D8" s="42"/>
      <c r="E8" s="49"/>
      <c r="F8" s="50">
        <v>10.666666666666664</v>
      </c>
      <c r="G8" s="42">
        <f t="shared" si="0"/>
        <v>1</v>
      </c>
      <c r="H8" s="42">
        <f t="shared" si="1"/>
        <v>0</v>
      </c>
      <c r="I8" s="42">
        <f t="shared" si="2"/>
        <v>0</v>
      </c>
      <c r="J8" s="50">
        <v>23.333333333333336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24.333333333333336</v>
      </c>
      <c r="O8" s="42">
        <f t="shared" si="6"/>
        <v>1</v>
      </c>
      <c r="P8" s="42">
        <f t="shared" si="7"/>
        <v>1</v>
      </c>
      <c r="Q8" s="42">
        <f t="shared" si="8"/>
        <v>0</v>
      </c>
      <c r="R8" s="51">
        <v>58.333333333333336</v>
      </c>
      <c r="S8" s="29"/>
      <c r="T8" s="97"/>
      <c r="U8" s="95"/>
      <c r="V8" s="40"/>
      <c r="W8" s="95"/>
      <c r="X8" s="95"/>
      <c r="Y8" s="95"/>
      <c r="Z8" s="40"/>
      <c r="AA8" s="95"/>
      <c r="AB8" s="40"/>
      <c r="AC8" s="40"/>
      <c r="AD8" s="40"/>
      <c r="AE8" s="40"/>
      <c r="AF8" s="40"/>
      <c r="AG8" s="40"/>
      <c r="AH8" s="40"/>
      <c r="AI8" s="40"/>
    </row>
    <row r="9" spans="1:35" ht="19.5" customHeight="1" thickBot="1">
      <c r="A9" s="20">
        <v>3</v>
      </c>
      <c r="B9" s="72" t="s">
        <v>79</v>
      </c>
      <c r="C9" s="73" t="s">
        <v>80</v>
      </c>
      <c r="D9" s="42"/>
      <c r="E9" s="49"/>
      <c r="F9" s="50">
        <v>11.13333333333334</v>
      </c>
      <c r="G9" s="42">
        <f t="shared" si="0"/>
        <v>1</v>
      </c>
      <c r="H9" s="42">
        <f t="shared" si="1"/>
        <v>0</v>
      </c>
      <c r="I9" s="42">
        <f t="shared" si="2"/>
        <v>0</v>
      </c>
      <c r="J9" s="50">
        <v>24.266666666666666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50">
        <v>25.266666666666666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60.666666666666671</v>
      </c>
      <c r="S9" s="29"/>
      <c r="T9" s="97"/>
      <c r="U9" s="95"/>
      <c r="V9" s="40"/>
      <c r="W9" s="95"/>
      <c r="X9" s="95"/>
      <c r="Y9" s="95"/>
      <c r="Z9" s="40"/>
      <c r="AA9" s="95"/>
      <c r="AB9" s="40"/>
      <c r="AC9" s="40"/>
      <c r="AD9" s="40"/>
      <c r="AE9" s="40"/>
      <c r="AF9" s="40"/>
      <c r="AG9" s="40"/>
      <c r="AH9" s="40"/>
      <c r="AI9" s="40"/>
    </row>
    <row r="10" spans="1:35" ht="19.5" customHeight="1" thickBot="1">
      <c r="A10" s="20">
        <v>4</v>
      </c>
      <c r="B10" s="72" t="s">
        <v>81</v>
      </c>
      <c r="C10" s="74" t="s">
        <v>82</v>
      </c>
      <c r="D10" s="42"/>
      <c r="E10" s="49"/>
      <c r="F10" s="50">
        <v>12.06666666666667</v>
      </c>
      <c r="G10" s="42">
        <f t="shared" si="0"/>
        <v>1</v>
      </c>
      <c r="H10" s="42">
        <f t="shared" si="1"/>
        <v>1</v>
      </c>
      <c r="I10" s="42">
        <f t="shared" si="2"/>
        <v>0</v>
      </c>
      <c r="J10" s="50">
        <v>26.133333333333329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27.133333333333329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65.333333333333329</v>
      </c>
      <c r="S10" s="29"/>
      <c r="T10" s="97"/>
      <c r="U10" s="95"/>
      <c r="V10" s="40"/>
      <c r="W10" s="95"/>
      <c r="X10" s="95"/>
      <c r="Y10" s="95"/>
      <c r="Z10" s="40"/>
      <c r="AA10" s="95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 thickBot="1">
      <c r="A11" s="20">
        <v>5</v>
      </c>
      <c r="B11" s="72" t="s">
        <v>83</v>
      </c>
      <c r="C11" s="73" t="s">
        <v>84</v>
      </c>
      <c r="D11" s="42"/>
      <c r="E11" s="49"/>
      <c r="F11" s="50">
        <v>11.13333333333334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24.266666666666666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25.266666666666666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1">
        <v>60.666666666666671</v>
      </c>
      <c r="S11" s="29"/>
      <c r="T11" s="97"/>
      <c r="U11" s="95"/>
      <c r="V11" s="40"/>
      <c r="W11" s="95"/>
      <c r="X11" s="95"/>
      <c r="Y11" s="95"/>
      <c r="Z11" s="40"/>
      <c r="AA11" s="95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 thickBot="1">
      <c r="A12" s="20">
        <v>6</v>
      </c>
      <c r="B12" s="72" t="s">
        <v>85</v>
      </c>
      <c r="C12" s="73" t="s">
        <v>86</v>
      </c>
      <c r="D12" s="42"/>
      <c r="E12" s="49"/>
      <c r="F12" s="50">
        <v>12.533333333333331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27.06666666666667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28.06666666666667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67.666666666666671</v>
      </c>
      <c r="S12" s="29"/>
      <c r="T12" s="97"/>
      <c r="U12" s="95"/>
      <c r="V12" s="40"/>
      <c r="W12" s="95"/>
      <c r="X12" s="95"/>
      <c r="Y12" s="95"/>
      <c r="Z12" s="40"/>
      <c r="AA12" s="95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 thickBot="1">
      <c r="A13" s="20">
        <v>7</v>
      </c>
      <c r="B13" s="72" t="s">
        <v>87</v>
      </c>
      <c r="C13" s="73" t="s">
        <v>88</v>
      </c>
      <c r="D13" s="42"/>
      <c r="E13" s="49"/>
      <c r="F13" s="50">
        <v>11.600000000000001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25.2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26.2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63</v>
      </c>
      <c r="S13" s="29"/>
      <c r="T13" s="97"/>
      <c r="U13" s="95"/>
      <c r="V13" s="40"/>
      <c r="W13" s="95"/>
      <c r="X13" s="95"/>
      <c r="Y13" s="95"/>
      <c r="Z13" s="40"/>
      <c r="AA13" s="95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 thickBot="1">
      <c r="A14" s="20">
        <v>8</v>
      </c>
      <c r="B14" s="72" t="s">
        <v>89</v>
      </c>
      <c r="C14" s="74" t="s">
        <v>90</v>
      </c>
      <c r="D14" s="42"/>
      <c r="E14" s="49"/>
      <c r="F14" s="50">
        <v>10.666666666666664</v>
      </c>
      <c r="G14" s="42">
        <f t="shared" si="0"/>
        <v>1</v>
      </c>
      <c r="H14" s="42">
        <f t="shared" si="1"/>
        <v>0</v>
      </c>
      <c r="I14" s="42">
        <f t="shared" si="2"/>
        <v>0</v>
      </c>
      <c r="J14" s="50">
        <v>23.333333333333336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50">
        <v>24.333333333333336</v>
      </c>
      <c r="O14" s="42">
        <f t="shared" si="6"/>
        <v>1</v>
      </c>
      <c r="P14" s="42">
        <f t="shared" si="7"/>
        <v>1</v>
      </c>
      <c r="Q14" s="42">
        <f t="shared" si="8"/>
        <v>0</v>
      </c>
      <c r="R14" s="51">
        <v>58.333333333333336</v>
      </c>
      <c r="S14" s="29"/>
      <c r="T14" s="97"/>
      <c r="U14" s="95"/>
      <c r="V14" s="40"/>
      <c r="W14" s="95"/>
      <c r="X14" s="95"/>
      <c r="Y14" s="95"/>
      <c r="Z14" s="40"/>
      <c r="AA14" s="95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 thickBot="1">
      <c r="A15" s="20">
        <v>9</v>
      </c>
      <c r="B15" s="72" t="s">
        <v>91</v>
      </c>
      <c r="C15" s="73" t="s">
        <v>92</v>
      </c>
      <c r="D15" s="42"/>
      <c r="E15" s="49"/>
      <c r="F15" s="50">
        <v>13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29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97"/>
      <c r="U15" s="95"/>
      <c r="V15" s="40"/>
      <c r="W15" s="95"/>
      <c r="X15" s="95"/>
      <c r="Y15" s="95"/>
      <c r="Z15" s="40"/>
      <c r="AA15" s="95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 thickBot="1">
      <c r="A16" s="20">
        <v>10</v>
      </c>
      <c r="B16" s="72" t="s">
        <v>93</v>
      </c>
      <c r="C16" s="73" t="s">
        <v>94</v>
      </c>
      <c r="D16" s="42"/>
      <c r="E16" s="49"/>
      <c r="F16" s="50">
        <v>10.199999999999996</v>
      </c>
      <c r="G16" s="42">
        <f t="shared" si="0"/>
        <v>1</v>
      </c>
      <c r="H16" s="42">
        <f t="shared" si="1"/>
        <v>0</v>
      </c>
      <c r="I16" s="42">
        <f t="shared" si="2"/>
        <v>0</v>
      </c>
      <c r="J16" s="50">
        <v>22.400000000000002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23.400000000000002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56</v>
      </c>
      <c r="S16" s="29"/>
      <c r="T16" s="97"/>
      <c r="U16" s="95"/>
      <c r="V16" s="40"/>
      <c r="W16" s="95"/>
      <c r="X16" s="95"/>
      <c r="Y16" s="95"/>
      <c r="Z16" s="40"/>
      <c r="AA16" s="95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 thickBot="1">
      <c r="A17" s="20">
        <v>11</v>
      </c>
      <c r="B17" s="72" t="s">
        <v>95</v>
      </c>
      <c r="C17" s="73" t="s">
        <v>96</v>
      </c>
      <c r="D17" s="42"/>
      <c r="E17" s="49"/>
      <c r="F17" s="50">
        <v>10.666666666666664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23.333333333333336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24.333333333333336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58.333333333333336</v>
      </c>
      <c r="S17" s="29"/>
      <c r="T17" s="97"/>
      <c r="U17" s="95"/>
      <c r="V17" s="40"/>
      <c r="W17" s="95"/>
      <c r="X17" s="95"/>
      <c r="Y17" s="95"/>
      <c r="Z17" s="40"/>
      <c r="AA17" s="95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 thickBot="1">
      <c r="A18" s="20">
        <v>12</v>
      </c>
      <c r="B18" s="72" t="s">
        <v>97</v>
      </c>
      <c r="C18" s="73" t="s">
        <v>98</v>
      </c>
      <c r="D18" s="42"/>
      <c r="E18" s="49"/>
      <c r="F18" s="50">
        <v>10.666666666666664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23.333333333333336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24.333333333333336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58.333333333333336</v>
      </c>
      <c r="S18" s="29"/>
      <c r="T18" s="97"/>
      <c r="U18" s="95"/>
      <c r="V18" s="40"/>
      <c r="W18" s="95"/>
      <c r="X18" s="95"/>
      <c r="Y18" s="95"/>
      <c r="Z18" s="40"/>
      <c r="AA18" s="95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 thickBot="1">
      <c r="A19" s="20">
        <v>13</v>
      </c>
      <c r="B19" s="72" t="s">
        <v>99</v>
      </c>
      <c r="C19" s="73" t="s">
        <v>100</v>
      </c>
      <c r="D19" s="42"/>
      <c r="E19" s="49"/>
      <c r="F19" s="50">
        <v>11.600000000000001</v>
      </c>
      <c r="G19" s="42">
        <f t="shared" si="0"/>
        <v>1</v>
      </c>
      <c r="H19" s="42">
        <f t="shared" si="1"/>
        <v>1</v>
      </c>
      <c r="I19" s="42">
        <f t="shared" si="2"/>
        <v>0</v>
      </c>
      <c r="J19" s="50">
        <v>25.2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26.2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63</v>
      </c>
      <c r="S19" s="29"/>
      <c r="T19" s="97"/>
      <c r="U19" s="95"/>
      <c r="V19" s="40"/>
      <c r="W19" s="95"/>
      <c r="X19" s="95"/>
      <c r="Y19" s="95"/>
      <c r="Z19" s="40"/>
      <c r="AA19" s="95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 thickBot="1">
      <c r="A20" s="20">
        <v>14</v>
      </c>
      <c r="B20" s="72" t="s">
        <v>101</v>
      </c>
      <c r="C20" s="73" t="s">
        <v>102</v>
      </c>
      <c r="D20" s="42"/>
      <c r="E20" s="49"/>
      <c r="F20" s="50">
        <v>10.199999999999996</v>
      </c>
      <c r="G20" s="42">
        <f t="shared" si="0"/>
        <v>1</v>
      </c>
      <c r="H20" s="42">
        <f t="shared" si="1"/>
        <v>0</v>
      </c>
      <c r="I20" s="42">
        <f t="shared" si="2"/>
        <v>0</v>
      </c>
      <c r="J20" s="50">
        <v>22.400000000000002</v>
      </c>
      <c r="K20" s="42">
        <f t="shared" si="3"/>
        <v>1</v>
      </c>
      <c r="L20" s="42">
        <f t="shared" si="4"/>
        <v>1</v>
      </c>
      <c r="M20" s="42">
        <f t="shared" si="5"/>
        <v>0</v>
      </c>
      <c r="N20" s="50">
        <v>23.400000000000002</v>
      </c>
      <c r="O20" s="42">
        <f t="shared" si="6"/>
        <v>1</v>
      </c>
      <c r="P20" s="42">
        <f t="shared" si="7"/>
        <v>1</v>
      </c>
      <c r="Q20" s="42">
        <f t="shared" si="8"/>
        <v>0</v>
      </c>
      <c r="R20" s="51">
        <v>56</v>
      </c>
      <c r="S20" s="29"/>
      <c r="T20" s="97"/>
      <c r="U20" s="95"/>
      <c r="V20" s="40"/>
      <c r="W20" s="95"/>
      <c r="X20" s="95"/>
      <c r="Y20" s="95"/>
      <c r="Z20" s="40"/>
      <c r="AA20" s="95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 thickBot="1">
      <c r="A21" s="20">
        <v>15</v>
      </c>
      <c r="B21" s="72" t="s">
        <v>103</v>
      </c>
      <c r="C21" s="73" t="s">
        <v>104</v>
      </c>
      <c r="D21" s="42"/>
      <c r="E21" s="49"/>
      <c r="F21" s="50">
        <v>8.3333333333333357</v>
      </c>
      <c r="G21" s="42">
        <f t="shared" si="0"/>
        <v>0</v>
      </c>
      <c r="H21" s="42">
        <f t="shared" si="1"/>
        <v>0</v>
      </c>
      <c r="I21" s="42">
        <f t="shared" si="2"/>
        <v>0</v>
      </c>
      <c r="J21" s="50">
        <v>18.666666666666664</v>
      </c>
      <c r="K21" s="42">
        <f t="shared" si="3"/>
        <v>0</v>
      </c>
      <c r="L21" s="42">
        <f t="shared" si="4"/>
        <v>0</v>
      </c>
      <c r="M21" s="42">
        <f t="shared" si="5"/>
        <v>0</v>
      </c>
      <c r="N21" s="50">
        <v>19.666666666666664</v>
      </c>
      <c r="O21" s="42">
        <f t="shared" si="6"/>
        <v>1</v>
      </c>
      <c r="P21" s="42">
        <f t="shared" si="7"/>
        <v>0</v>
      </c>
      <c r="Q21" s="42">
        <f t="shared" si="8"/>
        <v>0</v>
      </c>
      <c r="R21" s="51">
        <v>46.666666666666664</v>
      </c>
      <c r="S21" s="29"/>
      <c r="T21" s="97"/>
      <c r="U21" s="95"/>
      <c r="V21" s="40"/>
      <c r="W21" s="95"/>
      <c r="X21" s="95"/>
      <c r="Y21" s="95"/>
      <c r="Z21" s="40"/>
      <c r="AA21" s="95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 thickBot="1">
      <c r="A22" s="20">
        <v>16</v>
      </c>
      <c r="B22" s="72" t="s">
        <v>105</v>
      </c>
      <c r="C22" s="75" t="s">
        <v>106</v>
      </c>
      <c r="D22" s="42"/>
      <c r="E22" s="49"/>
      <c r="F22" s="50">
        <v>11.600000000000001</v>
      </c>
      <c r="G22" s="42">
        <f t="shared" si="0"/>
        <v>1</v>
      </c>
      <c r="H22" s="42">
        <f t="shared" si="1"/>
        <v>1</v>
      </c>
      <c r="I22" s="42">
        <f t="shared" si="2"/>
        <v>0</v>
      </c>
      <c r="J22" s="50">
        <v>25.2</v>
      </c>
      <c r="K22" s="42">
        <f t="shared" si="3"/>
        <v>1</v>
      </c>
      <c r="L22" s="42">
        <f t="shared" si="4"/>
        <v>1</v>
      </c>
      <c r="M22" s="42">
        <f t="shared" si="5"/>
        <v>1</v>
      </c>
      <c r="N22" s="50">
        <v>26.2</v>
      </c>
      <c r="O22" s="42">
        <f t="shared" si="6"/>
        <v>1</v>
      </c>
      <c r="P22" s="42">
        <f t="shared" si="7"/>
        <v>1</v>
      </c>
      <c r="Q22" s="42">
        <f t="shared" si="8"/>
        <v>1</v>
      </c>
      <c r="R22" s="51">
        <v>63</v>
      </c>
      <c r="S22" s="29"/>
      <c r="T22" s="97"/>
      <c r="U22" s="95"/>
      <c r="V22" s="40"/>
      <c r="W22" s="95"/>
      <c r="X22" s="95"/>
      <c r="Y22" s="95"/>
      <c r="Z22" s="40"/>
      <c r="AA22" s="95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 thickBot="1">
      <c r="A23" s="20">
        <v>17</v>
      </c>
      <c r="B23" s="72" t="s">
        <v>107</v>
      </c>
      <c r="C23" s="73" t="s">
        <v>108</v>
      </c>
      <c r="D23" s="42"/>
      <c r="E23" s="49"/>
      <c r="F23" s="50">
        <v>12.06666666666667</v>
      </c>
      <c r="G23" s="42">
        <f t="shared" si="0"/>
        <v>1</v>
      </c>
      <c r="H23" s="42">
        <f t="shared" si="1"/>
        <v>1</v>
      </c>
      <c r="I23" s="42">
        <f t="shared" si="2"/>
        <v>0</v>
      </c>
      <c r="J23" s="50">
        <v>26.133333333333329</v>
      </c>
      <c r="K23" s="42">
        <f t="shared" si="3"/>
        <v>1</v>
      </c>
      <c r="L23" s="42">
        <f t="shared" si="4"/>
        <v>1</v>
      </c>
      <c r="M23" s="42">
        <f t="shared" si="5"/>
        <v>1</v>
      </c>
      <c r="N23" s="50">
        <v>27.133333333333329</v>
      </c>
      <c r="O23" s="42">
        <f t="shared" si="6"/>
        <v>1</v>
      </c>
      <c r="P23" s="42">
        <f t="shared" si="7"/>
        <v>1</v>
      </c>
      <c r="Q23" s="42">
        <f t="shared" si="8"/>
        <v>1</v>
      </c>
      <c r="R23" s="51">
        <v>65.333333333333329</v>
      </c>
      <c r="S23" s="29"/>
      <c r="T23" s="97"/>
      <c r="U23" s="95"/>
      <c r="V23" s="40"/>
      <c r="W23" s="95"/>
      <c r="X23" s="95"/>
      <c r="Y23" s="95"/>
      <c r="Z23" s="40"/>
      <c r="AA23" s="95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 thickBot="1">
      <c r="A24" s="20">
        <v>18</v>
      </c>
      <c r="B24" s="73" t="s">
        <v>109</v>
      </c>
      <c r="C24" s="73" t="s">
        <v>110</v>
      </c>
      <c r="D24" s="42"/>
      <c r="E24" s="49"/>
      <c r="F24" s="50">
        <v>11.13333333333334</v>
      </c>
      <c r="G24" s="42">
        <f t="shared" si="0"/>
        <v>1</v>
      </c>
      <c r="H24" s="42">
        <f t="shared" si="1"/>
        <v>0</v>
      </c>
      <c r="I24" s="42">
        <f t="shared" si="2"/>
        <v>0</v>
      </c>
      <c r="J24" s="50">
        <v>24.266666666666666</v>
      </c>
      <c r="K24" s="42">
        <f t="shared" si="3"/>
        <v>1</v>
      </c>
      <c r="L24" s="42">
        <f t="shared" si="4"/>
        <v>1</v>
      </c>
      <c r="M24" s="42">
        <f t="shared" si="5"/>
        <v>0</v>
      </c>
      <c r="N24" s="50">
        <v>25.266666666666666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60.666666666666671</v>
      </c>
      <c r="S24" s="29"/>
      <c r="T24" s="97"/>
      <c r="U24" s="95"/>
      <c r="V24" s="40"/>
      <c r="W24" s="95"/>
      <c r="X24" s="95"/>
      <c r="Y24" s="95"/>
      <c r="Z24" s="40"/>
      <c r="AA24" s="95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17</v>
      </c>
      <c r="H25" s="40">
        <f>SUM(H7:H24)</f>
        <v>7</v>
      </c>
      <c r="I25" s="40">
        <f>SUM(I7:I24)</f>
        <v>1</v>
      </c>
      <c r="J25" s="40"/>
      <c r="K25" s="40">
        <f>SUM(K7:K24)</f>
        <v>17</v>
      </c>
      <c r="L25" s="40">
        <f>SUM(L7:L24)</f>
        <v>17</v>
      </c>
      <c r="M25" s="40">
        <f>SUM(M7:M24)</f>
        <v>7</v>
      </c>
      <c r="N25" s="40"/>
      <c r="O25" s="40">
        <f>SUM(O7:O24)</f>
        <v>18</v>
      </c>
      <c r="P25" s="40">
        <f>SUM(P7:P24)</f>
        <v>17</v>
      </c>
      <c r="Q25" s="40">
        <f>SUM(Q7:Q24)</f>
        <v>10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64</v>
      </c>
      <c r="B1" s="114"/>
      <c r="C1" s="114"/>
      <c r="D1" s="114"/>
      <c r="E1" s="114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79" t="s">
        <v>75</v>
      </c>
      <c r="C3" s="79" t="s">
        <v>76</v>
      </c>
      <c r="D3" s="92">
        <v>56</v>
      </c>
      <c r="E3" s="69" t="str">
        <f>IF(D3&lt;=60,"Y","N")</f>
        <v>Y</v>
      </c>
    </row>
    <row r="4" spans="1:5" ht="16.5" customHeight="1">
      <c r="A4" s="20">
        <v>2</v>
      </c>
      <c r="B4" s="79" t="s">
        <v>77</v>
      </c>
      <c r="C4" s="79" t="s">
        <v>78</v>
      </c>
      <c r="D4" s="92">
        <v>58.333333333333336</v>
      </c>
      <c r="E4" s="69" t="str">
        <f t="shared" ref="E4:E20" si="0">IF(D4&lt;=60,"Y","N")</f>
        <v>Y</v>
      </c>
    </row>
    <row r="5" spans="1:5" ht="16.5" customHeight="1">
      <c r="A5" s="20">
        <v>3</v>
      </c>
      <c r="B5" s="78" t="s">
        <v>79</v>
      </c>
      <c r="C5" s="79" t="s">
        <v>80</v>
      </c>
      <c r="D5" s="92">
        <v>60.666666666666671</v>
      </c>
      <c r="E5" s="69" t="str">
        <f t="shared" si="0"/>
        <v>N</v>
      </c>
    </row>
    <row r="6" spans="1:5" ht="16.5" customHeight="1">
      <c r="A6" s="20">
        <v>4</v>
      </c>
      <c r="B6" s="78" t="s">
        <v>81</v>
      </c>
      <c r="C6" s="80" t="s">
        <v>82</v>
      </c>
      <c r="D6" s="92">
        <v>65.333333333333329</v>
      </c>
      <c r="E6" s="69" t="str">
        <f t="shared" si="0"/>
        <v>N</v>
      </c>
    </row>
    <row r="7" spans="1:5" ht="16.5" customHeight="1">
      <c r="A7" s="20">
        <v>5</v>
      </c>
      <c r="B7" s="78" t="s">
        <v>83</v>
      </c>
      <c r="C7" s="79" t="s">
        <v>84</v>
      </c>
      <c r="D7" s="92">
        <v>60.666666666666671</v>
      </c>
      <c r="E7" s="69" t="str">
        <f t="shared" si="0"/>
        <v>N</v>
      </c>
    </row>
    <row r="8" spans="1:5" ht="16.5" customHeight="1">
      <c r="A8" s="20">
        <v>6</v>
      </c>
      <c r="B8" s="78" t="s">
        <v>85</v>
      </c>
      <c r="C8" s="79" t="s">
        <v>86</v>
      </c>
      <c r="D8" s="92">
        <v>67.666666666666671</v>
      </c>
      <c r="E8" s="69" t="str">
        <f t="shared" si="0"/>
        <v>N</v>
      </c>
    </row>
    <row r="9" spans="1:5" ht="16.5" customHeight="1">
      <c r="A9" s="20">
        <v>7</v>
      </c>
      <c r="B9" s="78" t="s">
        <v>87</v>
      </c>
      <c r="C9" s="79" t="s">
        <v>88</v>
      </c>
      <c r="D9" s="92">
        <v>63</v>
      </c>
      <c r="E9" s="69" t="str">
        <f t="shared" si="0"/>
        <v>N</v>
      </c>
    </row>
    <row r="10" spans="1:5" ht="16.5" customHeight="1">
      <c r="A10" s="20">
        <v>8</v>
      </c>
      <c r="B10" s="78" t="s">
        <v>89</v>
      </c>
      <c r="C10" s="80" t="s">
        <v>90</v>
      </c>
      <c r="D10" s="92">
        <v>58.333333333333336</v>
      </c>
      <c r="E10" s="69" t="str">
        <f t="shared" si="0"/>
        <v>Y</v>
      </c>
    </row>
    <row r="11" spans="1:5" ht="16.5" customHeight="1">
      <c r="A11" s="20">
        <v>9</v>
      </c>
      <c r="B11" s="78" t="s">
        <v>91</v>
      </c>
      <c r="C11" s="79" t="s">
        <v>92</v>
      </c>
      <c r="D11" s="92">
        <v>70</v>
      </c>
      <c r="E11" s="69" t="str">
        <f t="shared" si="0"/>
        <v>N</v>
      </c>
    </row>
    <row r="12" spans="1:5" ht="16.5" customHeight="1">
      <c r="A12" s="20">
        <v>10</v>
      </c>
      <c r="B12" s="78" t="s">
        <v>93</v>
      </c>
      <c r="C12" s="79" t="s">
        <v>94</v>
      </c>
      <c r="D12" s="92">
        <v>56</v>
      </c>
      <c r="E12" s="69" t="str">
        <f t="shared" si="0"/>
        <v>Y</v>
      </c>
    </row>
    <row r="13" spans="1:5" ht="16.5" customHeight="1">
      <c r="A13" s="20">
        <v>11</v>
      </c>
      <c r="B13" s="78" t="s">
        <v>95</v>
      </c>
      <c r="C13" s="79" t="s">
        <v>96</v>
      </c>
      <c r="D13" s="92">
        <v>58.333333333333336</v>
      </c>
      <c r="E13" s="69" t="str">
        <f t="shared" si="0"/>
        <v>Y</v>
      </c>
    </row>
    <row r="14" spans="1:5" ht="16.5" customHeight="1">
      <c r="A14" s="20">
        <v>12</v>
      </c>
      <c r="B14" s="78" t="s">
        <v>97</v>
      </c>
      <c r="C14" s="79" t="s">
        <v>98</v>
      </c>
      <c r="D14" s="92">
        <v>58.333333333333336</v>
      </c>
      <c r="E14" s="69" t="str">
        <f t="shared" si="0"/>
        <v>Y</v>
      </c>
    </row>
    <row r="15" spans="1:5" ht="16.5" customHeight="1">
      <c r="A15" s="20">
        <v>13</v>
      </c>
      <c r="B15" s="78" t="s">
        <v>99</v>
      </c>
      <c r="C15" s="79" t="s">
        <v>100</v>
      </c>
      <c r="D15" s="92">
        <v>63</v>
      </c>
      <c r="E15" s="69" t="str">
        <f t="shared" si="0"/>
        <v>N</v>
      </c>
    </row>
    <row r="16" spans="1:5" ht="16.5" customHeight="1">
      <c r="A16" s="20">
        <v>14</v>
      </c>
      <c r="B16" s="78" t="s">
        <v>101</v>
      </c>
      <c r="C16" s="79" t="s">
        <v>102</v>
      </c>
      <c r="D16" s="92">
        <v>56</v>
      </c>
      <c r="E16" s="69" t="str">
        <f t="shared" si="0"/>
        <v>Y</v>
      </c>
    </row>
    <row r="17" spans="1:5" ht="16.5" customHeight="1">
      <c r="A17" s="20">
        <v>15</v>
      </c>
      <c r="B17" s="78" t="s">
        <v>103</v>
      </c>
      <c r="C17" s="79" t="s">
        <v>104</v>
      </c>
      <c r="D17" s="92">
        <v>46.666666666666664</v>
      </c>
      <c r="E17" s="69" t="str">
        <f t="shared" si="0"/>
        <v>Y</v>
      </c>
    </row>
    <row r="18" spans="1:5" ht="16.5" customHeight="1">
      <c r="A18" s="20">
        <v>16</v>
      </c>
      <c r="B18" s="78" t="s">
        <v>105</v>
      </c>
      <c r="C18" s="81" t="s">
        <v>106</v>
      </c>
      <c r="D18" s="92">
        <v>63</v>
      </c>
      <c r="E18" s="69" t="str">
        <f t="shared" si="0"/>
        <v>N</v>
      </c>
    </row>
    <row r="19" spans="1:5" ht="16.5" customHeight="1">
      <c r="A19" s="20">
        <v>17</v>
      </c>
      <c r="B19" s="78" t="s">
        <v>107</v>
      </c>
      <c r="C19" s="79" t="s">
        <v>108</v>
      </c>
      <c r="D19" s="92">
        <v>65.333333333333329</v>
      </c>
      <c r="E19" s="69" t="str">
        <f t="shared" si="0"/>
        <v>N</v>
      </c>
    </row>
    <row r="20" spans="1:5" ht="28.5" customHeight="1">
      <c r="A20" s="20">
        <v>18</v>
      </c>
      <c r="B20" s="79" t="s">
        <v>109</v>
      </c>
      <c r="C20" s="79" t="s">
        <v>110</v>
      </c>
      <c r="D20" s="92">
        <v>60.666666666666671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4"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4" t="s">
        <v>19</v>
      </c>
      <c r="B5" s="123" t="s">
        <v>20</v>
      </c>
      <c r="C5" s="35" t="s">
        <v>21</v>
      </c>
      <c r="D5" s="124" t="s">
        <v>124</v>
      </c>
      <c r="E5" s="124" t="s">
        <v>125</v>
      </c>
      <c r="F5" s="124" t="s">
        <v>126</v>
      </c>
      <c r="G5" s="124" t="s">
        <v>127</v>
      </c>
      <c r="H5" s="124" t="s">
        <v>128</v>
      </c>
      <c r="I5" s="116" t="s">
        <v>66</v>
      </c>
      <c r="J5" s="99"/>
      <c r="K5" s="99"/>
      <c r="L5" s="99"/>
      <c r="M5" s="100"/>
      <c r="N5" s="124" t="s">
        <v>24</v>
      </c>
      <c r="O5" s="124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5"/>
      <c r="B6" s="125"/>
      <c r="C6" s="35" t="s">
        <v>48</v>
      </c>
      <c r="D6" s="103"/>
      <c r="E6" s="103"/>
      <c r="F6" s="103"/>
      <c r="G6" s="103"/>
      <c r="H6" s="103"/>
      <c r="I6" s="124" t="s">
        <v>124</v>
      </c>
      <c r="J6" s="124" t="s">
        <v>125</v>
      </c>
      <c r="K6" s="124" t="s">
        <v>126</v>
      </c>
      <c r="L6" s="124" t="s">
        <v>127</v>
      </c>
      <c r="M6" s="124" t="s">
        <v>128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03"/>
      <c r="J7" s="103"/>
      <c r="K7" s="103"/>
      <c r="L7" s="103"/>
      <c r="M7" s="103"/>
      <c r="N7" s="103"/>
      <c r="O7" s="10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3"/>
      <c r="B8" s="103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30">
        <v>0.75</v>
      </c>
      <c r="J8" s="130">
        <v>0.75</v>
      </c>
      <c r="K8" s="130">
        <v>0.75</v>
      </c>
      <c r="L8" s="130">
        <v>0.75</v>
      </c>
      <c r="M8" s="130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03"/>
      <c r="J9" s="103"/>
      <c r="K9" s="103"/>
      <c r="L9" s="103"/>
      <c r="M9" s="103"/>
      <c r="N9" s="103"/>
      <c r="O9" s="10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9" t="s">
        <v>75</v>
      </c>
      <c r="C10" s="79" t="s">
        <v>76</v>
      </c>
      <c r="D10" s="37">
        <f>' MID Term 1'!D7</f>
        <v>22.400000000000002</v>
      </c>
      <c r="E10" s="37">
        <f>' MID Term 1'!H7</f>
        <v>23.400000000000002</v>
      </c>
      <c r="F10" s="37">
        <f>' MID Term 1'!L7+'MID Term 2'!F7</f>
        <v>20.399999999999991</v>
      </c>
      <c r="G10" s="54">
        <f>'MID Term 2'!J7</f>
        <v>22.400000000000002</v>
      </c>
      <c r="H10" s="37">
        <f>'MID Term 2'!N7</f>
        <v>23.400000000000002</v>
      </c>
      <c r="I10" s="37">
        <f t="shared" ref="I10:I27" si="0">IF((D10/$D$8)&gt;=$I$8,1,0)</f>
        <v>1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1</v>
      </c>
      <c r="M10" s="37">
        <f t="shared" ref="M10:M27" si="4">IF((H10/$H$8)&gt;=$M$8,1,0)</f>
        <v>1</v>
      </c>
      <c r="N10" s="37">
        <f t="shared" ref="N10:N27" si="5">SUM(D10:H10)</f>
        <v>112</v>
      </c>
      <c r="O10" s="37">
        <f t="shared" ref="O10:O27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9" t="s">
        <v>77</v>
      </c>
      <c r="C11" s="79" t="s">
        <v>78</v>
      </c>
      <c r="D11" s="37">
        <f>' MID Term 1'!D8</f>
        <v>23.333333333333336</v>
      </c>
      <c r="E11" s="37">
        <f>' MID Term 1'!H8</f>
        <v>24.333333333333336</v>
      </c>
      <c r="F11" s="37">
        <f>' MID Term 1'!L8+'MID Term 2'!F8</f>
        <v>21.333333333333329</v>
      </c>
      <c r="G11" s="54">
        <f>'MID Term 2'!J8</f>
        <v>23.333333333333336</v>
      </c>
      <c r="H11" s="37">
        <f>'MID Term 2'!N8</f>
        <v>24.333333333333336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116.66666666666669</v>
      </c>
      <c r="O11" s="37">
        <f t="shared" si="6"/>
        <v>58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8" t="s">
        <v>79</v>
      </c>
      <c r="C12" s="79" t="s">
        <v>80</v>
      </c>
      <c r="D12" s="37">
        <f>' MID Term 1'!D9</f>
        <v>27.06666666666667</v>
      </c>
      <c r="E12" s="37">
        <f>' MID Term 1'!H9</f>
        <v>28.06666666666667</v>
      </c>
      <c r="F12" s="37">
        <f>' MID Term 1'!L9+'MID Term 2'!F9</f>
        <v>23.666666666666671</v>
      </c>
      <c r="G12" s="54">
        <f>'MID Term 2'!J9</f>
        <v>24.266666666666666</v>
      </c>
      <c r="H12" s="37">
        <f>'MID Term 2'!N9</f>
        <v>25.266666666666666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128.33333333333334</v>
      </c>
      <c r="O12" s="37">
        <f t="shared" si="6"/>
        <v>64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8" t="s">
        <v>81</v>
      </c>
      <c r="C13" s="80" t="s">
        <v>82</v>
      </c>
      <c r="D13" s="37">
        <f>' MID Term 1'!D10</f>
        <v>25.2</v>
      </c>
      <c r="E13" s="37">
        <f>' MID Term 1'!H10</f>
        <v>26.2</v>
      </c>
      <c r="F13" s="37">
        <f>' MID Term 1'!L10+'MID Term 2'!F10</f>
        <v>23.666666666666671</v>
      </c>
      <c r="G13" s="54">
        <f>'MID Term 2'!J10</f>
        <v>26.133333333333329</v>
      </c>
      <c r="H13" s="37">
        <f>'MID Term 2'!N10</f>
        <v>27.133333333333329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128.33333333333331</v>
      </c>
      <c r="O13" s="37">
        <f t="shared" si="6"/>
        <v>64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8" t="s">
        <v>83</v>
      </c>
      <c r="C14" s="79" t="s">
        <v>84</v>
      </c>
      <c r="D14" s="37">
        <f>' MID Term 1'!D11</f>
        <v>25.2</v>
      </c>
      <c r="E14" s="37">
        <f>' MID Term 1'!H11</f>
        <v>26.2</v>
      </c>
      <c r="F14" s="37">
        <f>' MID Term 1'!L11+'MID Term 2'!F11</f>
        <v>22.733333333333341</v>
      </c>
      <c r="G14" s="54">
        <f>'MID Term 2'!J11</f>
        <v>24.266666666666666</v>
      </c>
      <c r="H14" s="37">
        <f>'MID Term 2'!N11</f>
        <v>25.266666666666666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123.66666666666667</v>
      </c>
      <c r="O14" s="37">
        <f t="shared" si="6"/>
        <v>62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8" t="s">
        <v>85</v>
      </c>
      <c r="C15" s="79" t="s">
        <v>86</v>
      </c>
      <c r="D15" s="37">
        <f>' MID Term 1'!D12</f>
        <v>27.06666666666667</v>
      </c>
      <c r="E15" s="37">
        <f>' MID Term 1'!H12</f>
        <v>28.06666666666667</v>
      </c>
      <c r="F15" s="37">
        <f>' MID Term 1'!L12+'MID Term 2'!F12</f>
        <v>25.066666666666663</v>
      </c>
      <c r="G15" s="54">
        <f>'MID Term 2'!J12</f>
        <v>27.06666666666667</v>
      </c>
      <c r="H15" s="37">
        <f>'MID Term 2'!N12</f>
        <v>28.06666666666667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135.33333333333334</v>
      </c>
      <c r="O15" s="37">
        <f t="shared" si="6"/>
        <v>68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8" t="s">
        <v>87</v>
      </c>
      <c r="C16" s="79" t="s">
        <v>88</v>
      </c>
      <c r="D16" s="37">
        <f>' MID Term 1'!D13</f>
        <v>26.133333333333329</v>
      </c>
      <c r="E16" s="37">
        <f>' MID Term 1'!H13</f>
        <v>27.133333333333329</v>
      </c>
      <c r="F16" s="37">
        <f>' MID Term 1'!L13+'MID Term 2'!F13</f>
        <v>23.666666666666671</v>
      </c>
      <c r="G16" s="54">
        <f>'MID Term 2'!J13</f>
        <v>25.2</v>
      </c>
      <c r="H16" s="37">
        <f>'MID Term 2'!N13</f>
        <v>26.2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128.33333333333334</v>
      </c>
      <c r="O16" s="37">
        <f t="shared" si="6"/>
        <v>64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8" t="s">
        <v>89</v>
      </c>
      <c r="C17" s="80" t="s">
        <v>90</v>
      </c>
      <c r="D17" s="37">
        <f>' MID Term 1'!D14</f>
        <v>24.266666666666666</v>
      </c>
      <c r="E17" s="37">
        <f>' MID Term 1'!H14</f>
        <v>25.266666666666666</v>
      </c>
      <c r="F17" s="37">
        <f>' MID Term 1'!L14+'MID Term 2'!F14</f>
        <v>21.800000000000004</v>
      </c>
      <c r="G17" s="54">
        <f>'MID Term 2'!J14</f>
        <v>23.333333333333336</v>
      </c>
      <c r="H17" s="37">
        <f>'MID Term 2'!N14</f>
        <v>24.333333333333336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119.00000000000003</v>
      </c>
      <c r="O17" s="37">
        <f t="shared" si="6"/>
        <v>60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8" t="s">
        <v>91</v>
      </c>
      <c r="C18" s="79" t="s">
        <v>92</v>
      </c>
      <c r="D18" s="37">
        <f>' MID Term 1'!D15</f>
        <v>28</v>
      </c>
      <c r="E18" s="37">
        <f>' MID Term 1'!H15</f>
        <v>29</v>
      </c>
      <c r="F18" s="37">
        <f>' MID Term 1'!L15+'MID Term 2'!F15</f>
        <v>26</v>
      </c>
      <c r="G18" s="54">
        <f>'MID Term 2'!J15</f>
        <v>28</v>
      </c>
      <c r="H18" s="37">
        <f>'MID Term 2'!N15</f>
        <v>29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8" t="s">
        <v>93</v>
      </c>
      <c r="C19" s="79" t="s">
        <v>94</v>
      </c>
      <c r="D19" s="37">
        <f>' MID Term 1'!D16</f>
        <v>24.266666666666666</v>
      </c>
      <c r="E19" s="37">
        <f>' MID Term 1'!H16</f>
        <v>25.266666666666666</v>
      </c>
      <c r="F19" s="37">
        <f>' MID Term 1'!L16+'MID Term 2'!F16</f>
        <v>21.333333333333336</v>
      </c>
      <c r="G19" s="54">
        <f>'MID Term 2'!J16</f>
        <v>22.400000000000002</v>
      </c>
      <c r="H19" s="37">
        <f>'MID Term 2'!N16</f>
        <v>23.400000000000002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116.66666666666669</v>
      </c>
      <c r="O19" s="37">
        <f t="shared" si="6"/>
        <v>58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8" t="s">
        <v>95</v>
      </c>
      <c r="C20" s="79" t="s">
        <v>96</v>
      </c>
      <c r="D20" s="37">
        <f>' MID Term 1'!D17</f>
        <v>27.06666666666667</v>
      </c>
      <c r="E20" s="37">
        <f>' MID Term 1'!H17</f>
        <v>28.06666666666667</v>
      </c>
      <c r="F20" s="37">
        <f>' MID Term 1'!L17+'MID Term 2'!F17</f>
        <v>23.199999999999996</v>
      </c>
      <c r="G20" s="54">
        <f>'MID Term 2'!J17</f>
        <v>23.333333333333336</v>
      </c>
      <c r="H20" s="37">
        <f>'MID Term 2'!N17</f>
        <v>24.333333333333336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126.00000000000003</v>
      </c>
      <c r="O20" s="37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8" t="s">
        <v>97</v>
      </c>
      <c r="C21" s="79" t="s">
        <v>98</v>
      </c>
      <c r="D21" s="37">
        <f>' MID Term 1'!D18</f>
        <v>23.333333333333336</v>
      </c>
      <c r="E21" s="37">
        <f>' MID Term 1'!H18</f>
        <v>24.333333333333336</v>
      </c>
      <c r="F21" s="37">
        <f>' MID Term 1'!L18+'MID Term 2'!F18</f>
        <v>21.333333333333329</v>
      </c>
      <c r="G21" s="54">
        <f>'MID Term 2'!J18</f>
        <v>23.333333333333336</v>
      </c>
      <c r="H21" s="37">
        <f>'MID Term 2'!N18</f>
        <v>24.333333333333336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116.66666666666669</v>
      </c>
      <c r="O21" s="37">
        <f t="shared" si="6"/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8" t="s">
        <v>99</v>
      </c>
      <c r="C22" s="79" t="s">
        <v>100</v>
      </c>
      <c r="D22" s="37">
        <f>' MID Term 1'!D19</f>
        <v>24.266666666666666</v>
      </c>
      <c r="E22" s="37">
        <f>' MID Term 1'!H19</f>
        <v>25.266666666666666</v>
      </c>
      <c r="F22" s="37">
        <f>' MID Term 1'!L19+'MID Term 2'!F19</f>
        <v>22.733333333333341</v>
      </c>
      <c r="G22" s="54">
        <f>'MID Term 2'!J19</f>
        <v>25.2</v>
      </c>
      <c r="H22" s="37">
        <f>'MID Term 2'!N19</f>
        <v>26.2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123.66666666666669</v>
      </c>
      <c r="O22" s="37">
        <f t="shared" si="6"/>
        <v>62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78" t="s">
        <v>101</v>
      </c>
      <c r="C23" s="79" t="s">
        <v>102</v>
      </c>
      <c r="D23" s="37">
        <f>' MID Term 1'!D20</f>
        <v>23.333333333333336</v>
      </c>
      <c r="E23" s="37">
        <f>' MID Term 1'!H20</f>
        <v>24.333333333333336</v>
      </c>
      <c r="F23" s="37">
        <f>' MID Term 1'!L20+'MID Term 2'!F20</f>
        <v>20.86666666666666</v>
      </c>
      <c r="G23" s="54">
        <f>'MID Term 2'!J20</f>
        <v>22.400000000000002</v>
      </c>
      <c r="H23" s="37">
        <f>'MID Term 2'!N20</f>
        <v>23.400000000000002</v>
      </c>
      <c r="I23" s="37">
        <f t="shared" si="0"/>
        <v>1</v>
      </c>
      <c r="J23" s="37">
        <f t="shared" si="1"/>
        <v>1</v>
      </c>
      <c r="K23" s="37">
        <f t="shared" si="2"/>
        <v>0</v>
      </c>
      <c r="L23" s="37">
        <f t="shared" si="3"/>
        <v>1</v>
      </c>
      <c r="M23" s="37">
        <f t="shared" si="4"/>
        <v>1</v>
      </c>
      <c r="N23" s="37">
        <f t="shared" si="5"/>
        <v>114.33333333333334</v>
      </c>
      <c r="O23" s="37">
        <f t="shared" si="6"/>
        <v>57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78" t="s">
        <v>103</v>
      </c>
      <c r="C24" s="79" t="s">
        <v>104</v>
      </c>
      <c r="D24" s="37">
        <f>' MID Term 1'!D21</f>
        <v>18.666666666666664</v>
      </c>
      <c r="E24" s="37">
        <f>' MID Term 1'!H21</f>
        <v>19.666666666666664</v>
      </c>
      <c r="F24" s="37">
        <f>' MID Term 1'!L21+'MID Term 2'!F21</f>
        <v>16.666666666666671</v>
      </c>
      <c r="G24" s="54">
        <f>'MID Term 2'!J21</f>
        <v>18.666666666666664</v>
      </c>
      <c r="H24" s="37">
        <f>'MID Term 2'!N21</f>
        <v>19.666666666666664</v>
      </c>
      <c r="I24" s="37">
        <f t="shared" si="0"/>
        <v>0</v>
      </c>
      <c r="J24" s="37">
        <f t="shared" si="1"/>
        <v>0</v>
      </c>
      <c r="K24" s="37">
        <f t="shared" si="2"/>
        <v>0</v>
      </c>
      <c r="L24" s="37">
        <f t="shared" si="3"/>
        <v>0</v>
      </c>
      <c r="M24" s="37">
        <f t="shared" si="4"/>
        <v>0</v>
      </c>
      <c r="N24" s="37">
        <f t="shared" si="5"/>
        <v>93.333333333333314</v>
      </c>
      <c r="O24" s="37">
        <f t="shared" si="6"/>
        <v>47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78" t="s">
        <v>105</v>
      </c>
      <c r="C25" s="81" t="s">
        <v>106</v>
      </c>
      <c r="D25" s="37">
        <f>' MID Term 1'!D22</f>
        <v>24.266666666666666</v>
      </c>
      <c r="E25" s="37">
        <f>' MID Term 1'!H22</f>
        <v>25.266666666666666</v>
      </c>
      <c r="F25" s="37">
        <f>' MID Term 1'!L22+'MID Term 2'!F22</f>
        <v>22.733333333333341</v>
      </c>
      <c r="G25" s="54">
        <f>'MID Term 2'!J22</f>
        <v>25.2</v>
      </c>
      <c r="H25" s="37">
        <f>'MID Term 2'!N22</f>
        <v>26.2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123.66666666666669</v>
      </c>
      <c r="O25" s="37">
        <f t="shared" si="6"/>
        <v>62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78" t="s">
        <v>107</v>
      </c>
      <c r="C26" s="79" t="s">
        <v>108</v>
      </c>
      <c r="D26" s="37">
        <f>' MID Term 1'!D23</f>
        <v>27.06666666666667</v>
      </c>
      <c r="E26" s="37">
        <f>' MID Term 1'!H23</f>
        <v>28.06666666666667</v>
      </c>
      <c r="F26" s="37">
        <f>' MID Term 1'!L23+'MID Term 2'!F23</f>
        <v>24.6</v>
      </c>
      <c r="G26" s="54">
        <f>'MID Term 2'!J23</f>
        <v>26.133333333333329</v>
      </c>
      <c r="H26" s="37">
        <f>'MID Term 2'!N23</f>
        <v>27.133333333333329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1</v>
      </c>
      <c r="M26" s="37">
        <f t="shared" si="4"/>
        <v>1</v>
      </c>
      <c r="N26" s="37">
        <f t="shared" si="5"/>
        <v>133</v>
      </c>
      <c r="O26" s="37">
        <f t="shared" si="6"/>
        <v>67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79" t="s">
        <v>109</v>
      </c>
      <c r="C27" s="79" t="s">
        <v>110</v>
      </c>
      <c r="D27" s="37">
        <f>' MID Term 1'!D24</f>
        <v>18.666666666666664</v>
      </c>
      <c r="E27" s="37">
        <f>' MID Term 1'!H24</f>
        <v>19.666666666666664</v>
      </c>
      <c r="F27" s="37">
        <f>' MID Term 1'!L24+'MID Term 2'!F24</f>
        <v>19.466666666666676</v>
      </c>
      <c r="G27" s="54">
        <f>'MID Term 2'!J24</f>
        <v>24.266666666666666</v>
      </c>
      <c r="H27" s="37">
        <f>'MID Term 2'!N24</f>
        <v>25.266666666666666</v>
      </c>
      <c r="I27" s="37">
        <f t="shared" si="0"/>
        <v>0</v>
      </c>
      <c r="J27" s="37">
        <f t="shared" si="1"/>
        <v>0</v>
      </c>
      <c r="K27" s="37">
        <f t="shared" si="2"/>
        <v>0</v>
      </c>
      <c r="L27" s="37">
        <f t="shared" si="3"/>
        <v>1</v>
      </c>
      <c r="M27" s="37">
        <f t="shared" si="4"/>
        <v>1</v>
      </c>
      <c r="N27" s="37">
        <f t="shared" si="5"/>
        <v>107.33333333333333</v>
      </c>
      <c r="O27" s="37">
        <f t="shared" si="6"/>
        <v>54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16</v>
      </c>
      <c r="J28" s="56">
        <f>SUM(J10:J27)</f>
        <v>16</v>
      </c>
      <c r="K28" s="56">
        <f>SUM(K10:K27)</f>
        <v>14</v>
      </c>
      <c r="L28" s="56">
        <f>SUM(L10:L27)</f>
        <v>17</v>
      </c>
      <c r="M28" s="56">
        <f>SUM(M10:M27)</f>
        <v>17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7" t="s">
        <v>68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5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132</v>
      </c>
      <c r="B34" s="99"/>
      <c r="C34" s="100"/>
      <c r="D34" s="58">
        <f>ROUND((I28/D28*100),0)</f>
        <v>89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133</v>
      </c>
      <c r="B35" s="99"/>
      <c r="C35" s="100"/>
      <c r="D35" s="58">
        <f>ROUND((J28/E28*100),0)</f>
        <v>89</v>
      </c>
      <c r="E35" s="57">
        <f t="shared" si="7"/>
        <v>3</v>
      </c>
      <c r="F35" s="58">
        <f t="shared" si="8"/>
        <v>0.60000000000000009</v>
      </c>
      <c r="G35" s="58"/>
      <c r="H35" s="39"/>
      <c r="I35" s="128" t="s">
        <v>69</v>
      </c>
      <c r="J35" s="129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114</v>
      </c>
      <c r="B36" s="99"/>
      <c r="C36" s="100"/>
      <c r="D36" s="58">
        <f>ROUND((K28/F28*100),0)</f>
        <v>78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115</v>
      </c>
      <c r="B37" s="99"/>
      <c r="C37" s="100"/>
      <c r="D37" s="58">
        <f>ROUND((L28/G28*100),0)</f>
        <v>94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134</v>
      </c>
      <c r="B38" s="99"/>
      <c r="C38" s="100"/>
      <c r="D38" s="58">
        <f>ROUND((M28/H28*100),0)</f>
        <v>94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7" t="s">
        <v>70</v>
      </c>
      <c r="B39" s="111"/>
      <c r="C39" s="111"/>
      <c r="D39" s="111"/>
      <c r="E39" s="111"/>
      <c r="F39" s="111"/>
      <c r="G39" s="111"/>
      <c r="H39" s="112"/>
      <c r="I39" s="127" t="s">
        <v>71</v>
      </c>
      <c r="J39" s="111"/>
      <c r="K39" s="111"/>
      <c r="L39" s="111"/>
      <c r="M39" s="111"/>
      <c r="N39" s="111"/>
      <c r="O39" s="11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3"/>
      <c r="B42" s="114"/>
      <c r="C42" s="114"/>
      <c r="D42" s="114"/>
      <c r="E42" s="114"/>
      <c r="F42" s="114"/>
      <c r="G42" s="114"/>
      <c r="H42" s="115"/>
      <c r="I42" s="113"/>
      <c r="J42" s="114"/>
      <c r="K42" s="114"/>
      <c r="L42" s="114"/>
      <c r="M42" s="114"/>
      <c r="N42" s="114"/>
      <c r="O42" s="115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2024-11-08T09:00:47Z</dcterms:modified>
</cp:coreProperties>
</file>