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F8"/>
  <c r="E8"/>
  <c r="D8"/>
  <c r="N8" s="1"/>
  <c r="O8" s="1"/>
  <c r="Q24" i="7"/>
  <c r="P24"/>
  <c r="O24"/>
  <c r="L27" i="9"/>
  <c r="I24" i="7"/>
  <c r="H24"/>
  <c r="G24"/>
  <c r="Q23"/>
  <c r="P23"/>
  <c r="O23"/>
  <c r="L23"/>
  <c r="I23"/>
  <c r="H23"/>
  <c r="G23"/>
  <c r="Q22"/>
  <c r="P22"/>
  <c r="O22"/>
  <c r="L25" i="9"/>
  <c r="I22" i="7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L15" i="9"/>
  <c r="I12" i="7"/>
  <c r="H12"/>
  <c r="G12"/>
  <c r="Q11"/>
  <c r="P11"/>
  <c r="O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P25" s="1"/>
  <c r="P26" s="1"/>
  <c r="O7"/>
  <c r="L7"/>
  <c r="I7"/>
  <c r="H7"/>
  <c r="G7"/>
  <c r="O24" i="5"/>
  <c r="N24"/>
  <c r="M24"/>
  <c r="J27" i="9"/>
  <c r="G24" i="5"/>
  <c r="F24"/>
  <c r="E24"/>
  <c r="O23"/>
  <c r="N23"/>
  <c r="M23"/>
  <c r="J23"/>
  <c r="G23"/>
  <c r="F23"/>
  <c r="E23"/>
  <c r="O22"/>
  <c r="N22"/>
  <c r="M22"/>
  <c r="J25" i="9"/>
  <c r="G22" i="5"/>
  <c r="F22"/>
  <c r="E22"/>
  <c r="O21"/>
  <c r="N21"/>
  <c r="M21"/>
  <c r="J21"/>
  <c r="G21"/>
  <c r="F21"/>
  <c r="E21"/>
  <c r="O20"/>
  <c r="N20"/>
  <c r="M20"/>
  <c r="J23" i="9"/>
  <c r="G20" i="5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G25" s="1"/>
  <c r="G26" s="1"/>
  <c r="F7"/>
  <c r="E7"/>
  <c r="E25" s="1"/>
  <c r="E26" s="1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K8" i="7" l="1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J28" s="1"/>
  <c r="D35" s="1"/>
  <c r="E35" s="1"/>
  <c r="L20"/>
  <c r="J24"/>
  <c r="L24"/>
  <c r="D28" i="2"/>
  <c r="E28" s="1"/>
  <c r="D6" i="3" s="1"/>
  <c r="E6" s="1"/>
  <c r="M25" i="7"/>
  <c r="M26" s="1"/>
  <c r="K25"/>
  <c r="K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N26" l="1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K8"/>
  <c r="I8"/>
  <c r="I11" s="1"/>
  <c r="I6" i="11" s="1"/>
  <c r="I7" s="1"/>
  <c r="G8" i="10"/>
  <c r="E8"/>
  <c r="E11" s="1"/>
  <c r="E6" i="11" s="1"/>
  <c r="E7" s="1"/>
  <c r="C8" i="10"/>
  <c r="F36" i="9"/>
  <c r="O11" i="10"/>
  <c r="O6" i="11" s="1"/>
  <c r="O7" s="1"/>
  <c r="F11" i="10"/>
  <c r="F6" i="11" s="1"/>
  <c r="F7" s="1"/>
  <c r="N11" i="10"/>
  <c r="N6" i="11" s="1"/>
  <c r="N7" s="1"/>
  <c r="J11" i="10" l="1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<sst xmlns="http://schemas.openxmlformats.org/spreadsheetml/2006/main" count="452" uniqueCount="137">
  <si>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</si>
  <si>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</si>
  <si>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</si>
  <si>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</si>
  <si>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</si>
  <si>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</si>
  <si>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</si>
  <si>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</si>
  <si>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</si>
  <si>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</si>
  <si>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</si>
  <si>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</si>
  <si>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</si>
  <si>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</si>
  <si>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</si>
  <si>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</si>
  <si>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</si>
  <si>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</si>
  <si>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</si>
  <si>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</si>
  <si>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</si>
  <si>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</si>
  <si>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</si>
  <si>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</si>
  <si>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</si>
  <si>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</si>
  <si>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</si>
  <si>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</si>
  <si>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</si>
  <si>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</si>
  <si>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</si>
  <si>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</si>
  <si>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</si>
  <si>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</si>
  <si>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</si>
  <si>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</si>
  <si>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</si>
  <si>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</si>
  <si>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</si>
  <si>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</si>
  <si>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</si>
  <si>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</si>
  <si>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</si>
  <si>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</si>
  <si>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</si>
  <si>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</si>
  <si>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</si>
  <si>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</si>
  <si>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</si>
  <si>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</si>
  <si>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</si>
  <si>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</si>
  <si>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</si>
  <si>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</si>
  <si>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</si>
  <si>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</si>
  <si>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</si>
  <si>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</si>
  <si>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</si>
  <si>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</si>
  <si>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</si>
  <si>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</si>
  <si>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</si>
  <si>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</si>
  <si>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</si>
  <si>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</si>
  <si>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</si>
  <si>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</si>
  <si>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</si>
  <si>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</si>
  <si>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</si>
  <si>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</si>
  <si>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</si>
  <si>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</si>
  <si>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</si>
  <si>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</si>
  <si>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</si>
  <si>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</si>
  <si>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</si>
  <si>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</si>
  <si>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</si>
  <si>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</si>
  <si>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</si>
  <si>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</si>
  <si>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</si>
  <si>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</si>
  <si>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</si>
  <si>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</si>
  <si>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</si>
  <si>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</si>
  <si>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</si>
  <si>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</si>
  <si>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</si>
  <si>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</si>
  <si>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</si>
  <si>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</si>
  <si>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</si>
  <si>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</si>
  <si>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</si>
  <si>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</si>
  <si>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</si>
  <si>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</si>
  <si>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</si>
  <si>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</si>
  <si>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</si>
  <si>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</si>
  <si>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</si>
  <si>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</si>
  <si>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</si>
  <si>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</si>
  <si>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</si>
  <si>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SUBJECT: Antennas and Propagation                                                                                                      Faculty: Akansha Suthar</t>
  </si>
  <si>
    <t>CO36EC404.1</t>
  </si>
  <si>
    <t xml:space="preserve">III YEAR VI SEM </t>
  </si>
  <si>
    <t>CO36EC404.2</t>
  </si>
  <si>
    <t>CO36EC404.3</t>
  </si>
  <si>
    <t>CO36EC404.4</t>
  </si>
  <si>
    <t>CO36EC404.5</t>
  </si>
  <si>
    <t>C36EC404 (AVG)</t>
  </si>
  <si>
    <t>Final Mapping of C36EC404</t>
  </si>
  <si>
    <t>SUBJECT: Antennas and Propagation                                                                        Subject Teacher: Akansha Suthar</t>
  </si>
  <si>
    <t>A</t>
  </si>
  <si>
    <t>Attainment of Subject Code 6EC4-04 Sheet</t>
  </si>
  <si>
    <t>SUBJECT: Antennas and Propagation                                                       Subject Teacher: Akansha Suthar</t>
  </si>
  <si>
    <t>Course code as per NAAC</t>
  </si>
  <si>
    <t>CO36EC404</t>
  </si>
  <si>
    <t>6EC4-04</t>
  </si>
  <si>
    <t>SUBJECT: Antennas and Propagation                                                                                       Name of Faculty: Akansha Suthar</t>
  </si>
  <si>
    <t>SUBJECT:  Antennas and Propagation                                                                                                                                       Name of Faculty: Akansha Suthar</t>
  </si>
  <si>
    <t>No. of Students Attained CO36EC404.1</t>
  </si>
  <si>
    <t>No. of Students Attained CO36EC404.2</t>
  </si>
  <si>
    <t>No. of Students Attained CO36C404.3</t>
  </si>
  <si>
    <t>No. of Students Attained CO36404.4</t>
  </si>
  <si>
    <t>No. of Students Attained CO36EC404.5</t>
  </si>
  <si>
    <t>SUBJECT: Antennas and Propagation                                                                          Name of Faculty: Akansha Suthar</t>
  </si>
  <si>
    <t>CO36EC404
(Round Off)</t>
  </si>
  <si>
    <t>SUBJECT: Antennas and Propagation                                                                                                Name of Faculty: Akansha Suthar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</si>
</sst>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left" wrapText="1"/>
    </xf>
    <xf numFmtId="0" fontId="12" fillId="0" borderId="30" xfId="0" applyFont="1" applyBorder="1"/>
    <xf numFmtId="0" fontId="13" fillId="5" borderId="31" xfId="0" applyFont="1" applyFill="1" applyBorder="1" applyAlignment="1">
      <alignment horizontal="left" wrapText="1"/>
    </xf>
    <xf numFmtId="0" fontId="14" fillId="5" borderId="31" xfId="0" applyFont="1" applyFill="1" applyBorder="1" applyAlignment="1">
      <alignment horizontal="left" wrapText="1"/>
    </xf>
    <xf numFmtId="0" fontId="13" fillId="5" borderId="30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3" fillId="5" borderId="31" xfId="0" applyFont="1" applyFill="1" applyBorder="1" applyAlignment="1">
      <alignment horizontal="center" wrapText="1"/>
    </xf>
    <xf numFmtId="0" fontId="14" fillId="5" borderId="31" xfId="0" applyFont="1" applyFill="1" applyBorder="1" applyAlignment="1">
      <alignment horizontal="center" wrapText="1"/>
    </xf>
    <xf numFmtId="0" fontId="13" fillId="5" borderId="3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9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35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left"/>
    </xf>
    <xf numFmtId="0" fontId="5" fillId="0" borderId="30" xfId="0" applyFont="1" applyBorder="1" applyAlignment="1">
      <alignment horizontal="left" wrapText="1"/>
    </xf>
    <xf numFmtId="0" fontId="16" fillId="0" borderId="30" xfId="0" applyFont="1" applyBorder="1"/>
    <xf numFmtId="0" fontId="17" fillId="5" borderId="31" xfId="0" applyFont="1" applyFill="1" applyBorder="1" applyAlignment="1">
      <alignment horizontal="left" wrapText="1"/>
    </xf>
    <xf numFmtId="0" fontId="5" fillId="5" borderId="31" xfId="0" applyFont="1" applyFill="1" applyBorder="1" applyAlignment="1">
      <alignment horizontal="left" wrapText="1"/>
    </xf>
    <xf numFmtId="0" fontId="17" fillId="5" borderId="30" xfId="0" applyFont="1" applyFill="1" applyBorder="1" applyAlignment="1">
      <alignment horizontal="left" wrapText="1"/>
    </xf>
    <xf numFmtId="1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R13" sqref="R13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6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6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6" t="s">
        <v>111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112</v>
      </c>
      <c r="B6" s="119">
        <v>2</v>
      </c>
      <c r="C6" s="120">
        <v>1</v>
      </c>
      <c r="D6" s="120">
        <v>1</v>
      </c>
      <c r="E6" s="120">
        <v>2</v>
      </c>
      <c r="F6" s="120">
        <v>1</v>
      </c>
      <c r="G6" s="120">
        <v>0</v>
      </c>
      <c r="H6" s="120">
        <v>0</v>
      </c>
      <c r="I6" s="120">
        <v>0</v>
      </c>
      <c r="J6" s="120">
        <v>0</v>
      </c>
      <c r="K6" s="120">
        <v>0</v>
      </c>
      <c r="L6" s="120">
        <v>0</v>
      </c>
      <c r="M6" s="120">
        <v>0</v>
      </c>
      <c r="N6" s="120">
        <v>0</v>
      </c>
      <c r="O6" s="120">
        <v>2</v>
      </c>
      <c r="P6" s="120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114</v>
      </c>
      <c r="B7" s="121">
        <v>2</v>
      </c>
      <c r="C7" s="122">
        <v>2</v>
      </c>
      <c r="D7" s="122">
        <v>1</v>
      </c>
      <c r="E7" s="122">
        <v>2</v>
      </c>
      <c r="F7" s="122">
        <v>1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1</v>
      </c>
      <c r="P7" s="122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115</v>
      </c>
      <c r="B8" s="121">
        <v>2</v>
      </c>
      <c r="C8" s="122">
        <v>2</v>
      </c>
      <c r="D8" s="122">
        <v>1</v>
      </c>
      <c r="E8" s="122">
        <v>2</v>
      </c>
      <c r="F8" s="122">
        <v>1</v>
      </c>
      <c r="G8" s="122">
        <v>1</v>
      </c>
      <c r="H8" s="122">
        <v>1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1</v>
      </c>
      <c r="O8" s="122">
        <v>0</v>
      </c>
      <c r="P8" s="122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116</v>
      </c>
      <c r="B9" s="121">
        <v>2</v>
      </c>
      <c r="C9" s="122">
        <v>1</v>
      </c>
      <c r="D9" s="122">
        <v>1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1</v>
      </c>
      <c r="O9" s="122">
        <v>0</v>
      </c>
      <c r="P9" s="122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117</v>
      </c>
      <c r="B10" s="121">
        <v>2</v>
      </c>
      <c r="C10" s="122">
        <v>2</v>
      </c>
      <c r="D10" s="122">
        <v>2</v>
      </c>
      <c r="E10" s="122">
        <v>2</v>
      </c>
      <c r="F10" s="122">
        <v>1</v>
      </c>
      <c r="G10" s="122">
        <v>0</v>
      </c>
      <c r="H10" s="122">
        <v>0</v>
      </c>
      <c r="I10" s="122">
        <v>2</v>
      </c>
      <c r="J10" s="122">
        <v>0</v>
      </c>
      <c r="K10" s="122">
        <v>0</v>
      </c>
      <c r="L10" s="122">
        <v>0</v>
      </c>
      <c r="M10" s="122">
        <v>1</v>
      </c>
      <c r="N10" s="122">
        <v>2</v>
      </c>
      <c r="O10" s="122">
        <v>1</v>
      </c>
      <c r="P10" s="122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118</v>
      </c>
      <c r="B11" s="8">
        <f t="shared" ref="B11:P11" si="0">AVERAGE(B6:B10)</f>
        <v>2</v>
      </c>
      <c r="C11" s="8">
        <f t="shared" si="0"/>
        <v>1.6</v>
      </c>
      <c r="D11" s="8">
        <f t="shared" si="0"/>
        <v>1.2</v>
      </c>
      <c r="E11" s="8">
        <f t="shared" si="0"/>
        <v>1.6</v>
      </c>
      <c r="F11" s="8">
        <f t="shared" si="0"/>
        <v>0.8</v>
      </c>
      <c r="G11" s="8">
        <f t="shared" si="0"/>
        <v>0.2</v>
      </c>
      <c r="H11" s="8">
        <f t="shared" si="0"/>
        <v>0.2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0.8</v>
      </c>
      <c r="O11" s="9">
        <f t="shared" si="0"/>
        <v>0.8</v>
      </c>
      <c r="P11" s="8">
        <f t="shared" si="0"/>
        <v>0.6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119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9" t="s">
        <v>17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9"/>
      <c r="O13" s="87"/>
      <c r="P13" s="88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1" sqref="C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25" ht="19.5" customHeight="1">
      <c r="A2" s="104" t="s">
        <v>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25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</row>
    <row r="4" spans="1:25" ht="19.5" customHeight="1">
      <c r="A4" s="104" t="s">
        <v>134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112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0.19999999999999998</v>
      </c>
      <c r="D6" s="38">
        <f>((('Attainment Sheet Sessional'!$E34/3)*0.6)*'CO-PO Mapping'!D6)/3</f>
        <v>0.19999999999999998</v>
      </c>
      <c r="E6" s="38">
        <f>((('Attainment Sheet Sessional'!$E34/3)*0.6)*'CO-PO Mapping'!E6)/3</f>
        <v>0.39999999999999997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0.19999999999999998</v>
      </c>
    </row>
    <row r="7" spans="1:25" ht="19.5" customHeight="1">
      <c r="A7" s="33" t="s">
        <v>114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115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0.19999999999999998</v>
      </c>
      <c r="H8" s="38">
        <f>((('Attainment Sheet Sessional'!$E36/3)*0.6)*'CO-PO Mapping'!H8)/3</f>
        <v>0.19999999999999998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0.39999999999999997</v>
      </c>
    </row>
    <row r="9" spans="1:25" ht="19.5" customHeight="1">
      <c r="A9" s="33" t="s">
        <v>116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0.19999999999999998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0.19999999999999998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117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0.39999999999999997</v>
      </c>
      <c r="O10" s="38">
        <f>((('Attainment Sheet Sessional'!$E38/3)*0.6)*'CO-PO Mapping'!O10)/3</f>
        <v>0.19999999999999998</v>
      </c>
      <c r="P10" s="38">
        <f>((('Attainment Sheet Sessional'!$E38/3)*0.6)*'CO-PO Mapping'!P10)/3</f>
        <v>0</v>
      </c>
    </row>
    <row r="11" spans="1:25" ht="31.5">
      <c r="A11" s="33" t="s">
        <v>118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0.24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3.9999999999999994E-2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6">
        <f t="shared" si="0"/>
        <v>0.15999999999999998</v>
      </c>
      <c r="O11" s="66">
        <f t="shared" si="0"/>
        <v>0.15999999999999998</v>
      </c>
      <c r="P11" s="66">
        <f t="shared" si="0"/>
        <v>0.12</v>
      </c>
    </row>
    <row r="12" spans="1:25" ht="39.75" customHeight="1">
      <c r="A12" s="110" t="s">
        <v>33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110"/>
      <c r="O12" s="87"/>
      <c r="P12" s="88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L12" sqref="L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4" t="s">
        <v>73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4" t="s">
        <v>136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125</v>
      </c>
      <c r="B6" s="38">
        <f>'Attainment Tool 1 C to PO'!B6+'Attainment CO to PO Sessional'!B11</f>
        <v>0.86666666666666659</v>
      </c>
      <c r="C6" s="38">
        <f>'Attainment Tool 1 C to PO'!C6+'Attainment CO to PO Sessional'!C11</f>
        <v>0.69333333333333325</v>
      </c>
      <c r="D6" s="38">
        <f>'Attainment Tool 1 C to PO'!D6+'Attainment CO to PO Sessional'!D11</f>
        <v>0.52</v>
      </c>
      <c r="E6" s="38">
        <f>'Attainment Tool 1 C to PO'!E6+'Attainment CO to PO Sessional'!E11</f>
        <v>0.69333333333333325</v>
      </c>
      <c r="F6" s="38">
        <f>'Attainment Tool 1 C to PO'!F6+'Attainment CO to PO Sessional'!F11</f>
        <v>0.34666666666666662</v>
      </c>
      <c r="G6" s="38">
        <f>'Attainment Tool 1 C to PO'!G6+'Attainment CO to PO Sessional'!G11</f>
        <v>8.6666666666666656E-2</v>
      </c>
      <c r="H6" s="38">
        <f>'Attainment Tool 1 C to PO'!H6+'Attainment CO to PO Sessional'!H11</f>
        <v>8.6666666666666656E-2</v>
      </c>
      <c r="I6" s="38">
        <f>'Attainment Tool 1 C to PO'!I6+'Attainment CO to PO Sessional'!I11</f>
        <v>0.17333333333333331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8.6666666666666656E-2</v>
      </c>
      <c r="N6" s="38">
        <f>'Attainment Tool 1 C to PO'!N6+'Attainment CO to PO Sessional'!N11</f>
        <v>0.34666666666666662</v>
      </c>
      <c r="O6" s="38">
        <f>'Attainment Tool 1 C to PO'!O6+'Attainment CO to PO Sessional'!O11</f>
        <v>0.34666666666666662</v>
      </c>
      <c r="P6" s="38">
        <f>'Attainment Tool 1 C to PO'!P6+'Attainment CO to PO Sessional'!P11</f>
        <v>0.26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135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0" t="s">
        <v>33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110"/>
      <c r="O8" s="87"/>
      <c r="P8" s="88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workbookViewId="0">
      <selection activeCell="F8" sqref="F8:F25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6" t="s">
        <v>74</v>
      </c>
      <c r="B1" s="87"/>
      <c r="C1" s="87"/>
      <c r="D1" s="87"/>
      <c r="E1" s="87"/>
      <c r="F1" s="87"/>
      <c r="G1" s="87"/>
      <c r="H1" s="88"/>
    </row>
    <row r="2" spans="1:26" ht="19.5" customHeight="1">
      <c r="A2" s="86" t="s">
        <v>18</v>
      </c>
      <c r="B2" s="87"/>
      <c r="C2" s="87"/>
      <c r="D2" s="87"/>
      <c r="E2" s="87"/>
      <c r="F2" s="87"/>
      <c r="G2" s="87"/>
      <c r="H2" s="88"/>
    </row>
    <row r="3" spans="1:26" ht="19.5" customHeight="1">
      <c r="A3" s="86" t="s">
        <v>113</v>
      </c>
      <c r="B3" s="87"/>
      <c r="C3" s="87"/>
      <c r="D3" s="87"/>
      <c r="E3" s="87"/>
      <c r="F3" s="87"/>
      <c r="G3" s="87"/>
      <c r="H3" s="88"/>
    </row>
    <row r="4" spans="1:26" ht="19.5" customHeight="1">
      <c r="A4" s="86" t="s">
        <v>120</v>
      </c>
      <c r="B4" s="87"/>
      <c r="C4" s="87"/>
      <c r="D4" s="87"/>
      <c r="E4" s="87"/>
      <c r="F4" s="87"/>
      <c r="G4" s="87"/>
      <c r="H4" s="88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0" t="s">
        <v>19</v>
      </c>
      <c r="B5" s="90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92" t="s">
        <v>25</v>
      </c>
      <c r="H5" s="8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1"/>
      <c r="B6" s="91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93" t="s">
        <v>29</v>
      </c>
      <c r="B7" s="94"/>
      <c r="C7" s="95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123" t="s">
        <v>75</v>
      </c>
      <c r="C8" s="124" t="s">
        <v>76</v>
      </c>
      <c r="D8" s="70" t="s">
        <v>121</v>
      </c>
      <c r="E8" s="71">
        <v>24</v>
      </c>
      <c r="F8" s="71">
        <v>24</v>
      </c>
      <c r="G8" s="21" t="e">
        <f t="shared" ref="G8:G25" si="0">IF((D8/$D$6)&gt;=$D$7,1,0)</f>
        <v>#VALUE!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123" t="s">
        <v>77</v>
      </c>
      <c r="C9" s="123" t="s">
        <v>78</v>
      </c>
      <c r="D9" s="72">
        <v>18</v>
      </c>
      <c r="E9" s="73">
        <v>26</v>
      </c>
      <c r="F9" s="73">
        <v>44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125" t="s">
        <v>79</v>
      </c>
      <c r="C10" s="126" t="s">
        <v>80</v>
      </c>
      <c r="D10" s="72">
        <v>23</v>
      </c>
      <c r="E10" s="73">
        <v>29</v>
      </c>
      <c r="F10" s="73">
        <v>52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125" t="s">
        <v>81</v>
      </c>
      <c r="C11" s="127" t="s">
        <v>82</v>
      </c>
      <c r="D11" s="72">
        <v>31</v>
      </c>
      <c r="E11" s="73">
        <v>26</v>
      </c>
      <c r="F11" s="73">
        <v>57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125" t="s">
        <v>83</v>
      </c>
      <c r="C12" s="126" t="s">
        <v>84</v>
      </c>
      <c r="D12" s="72">
        <v>33</v>
      </c>
      <c r="E12" s="73">
        <v>27</v>
      </c>
      <c r="F12" s="73">
        <v>60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125" t="s">
        <v>85</v>
      </c>
      <c r="C13" s="126" t="s">
        <v>86</v>
      </c>
      <c r="D13" s="72">
        <v>45</v>
      </c>
      <c r="E13" s="73">
        <v>28</v>
      </c>
      <c r="F13" s="73">
        <v>73</v>
      </c>
      <c r="G13" s="21">
        <f t="shared" si="0"/>
        <v>1</v>
      </c>
      <c r="H13" s="22">
        <v>0</v>
      </c>
      <c r="I13" s="23"/>
    </row>
    <row r="14" spans="1:26" ht="16.5" customHeight="1" thickBot="1">
      <c r="A14" s="20">
        <v>7</v>
      </c>
      <c r="B14" s="125" t="s">
        <v>87</v>
      </c>
      <c r="C14" s="126" t="s">
        <v>88</v>
      </c>
      <c r="D14" s="72">
        <v>25</v>
      </c>
      <c r="E14" s="73">
        <v>26</v>
      </c>
      <c r="F14" s="73">
        <v>51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125" t="s">
        <v>89</v>
      </c>
      <c r="C15" s="127" t="s">
        <v>90</v>
      </c>
      <c r="D15" s="72">
        <v>38</v>
      </c>
      <c r="E15" s="73">
        <v>28</v>
      </c>
      <c r="F15" s="73">
        <v>66</v>
      </c>
      <c r="G15" s="21">
        <f t="shared" si="0"/>
        <v>0</v>
      </c>
      <c r="H15" s="22">
        <f t="shared" ref="H15:H25" si="2">IF((E15/$E$6)&gt;=$E$7,1,0)</f>
        <v>1</v>
      </c>
      <c r="I15" s="23"/>
    </row>
    <row r="16" spans="1:26" ht="16.5" customHeight="1" thickBot="1">
      <c r="A16" s="20">
        <v>9</v>
      </c>
      <c r="B16" s="125" t="s">
        <v>91</v>
      </c>
      <c r="C16" s="126" t="s">
        <v>92</v>
      </c>
      <c r="D16" s="72">
        <v>38</v>
      </c>
      <c r="E16" s="73">
        <v>30</v>
      </c>
      <c r="F16" s="73">
        <v>68</v>
      </c>
      <c r="G16" s="21">
        <f t="shared" si="0"/>
        <v>0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125" t="s">
        <v>93</v>
      </c>
      <c r="C17" s="126" t="s">
        <v>94</v>
      </c>
      <c r="D17" s="72">
        <v>24</v>
      </c>
      <c r="E17" s="73">
        <v>28</v>
      </c>
      <c r="F17" s="73">
        <v>52</v>
      </c>
      <c r="G17" s="21">
        <f t="shared" si="0"/>
        <v>0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125" t="s">
        <v>95</v>
      </c>
      <c r="C18" s="126" t="s">
        <v>96</v>
      </c>
      <c r="D18" s="72">
        <v>37</v>
      </c>
      <c r="E18" s="73">
        <v>25</v>
      </c>
      <c r="F18" s="73">
        <v>62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125" t="s">
        <v>97</v>
      </c>
      <c r="C19" s="126" t="s">
        <v>98</v>
      </c>
      <c r="D19" s="72">
        <v>31</v>
      </c>
      <c r="E19" s="73">
        <v>26</v>
      </c>
      <c r="F19" s="73">
        <v>57</v>
      </c>
      <c r="G19" s="21">
        <f t="shared" si="0"/>
        <v>0</v>
      </c>
      <c r="H19" s="22">
        <f t="shared" si="2"/>
        <v>1</v>
      </c>
      <c r="I19" s="23"/>
    </row>
    <row r="20" spans="1:9" ht="16.5" customHeight="1" thickBot="1">
      <c r="A20" s="20">
        <v>13</v>
      </c>
      <c r="B20" s="125" t="s">
        <v>99</v>
      </c>
      <c r="C20" s="126" t="s">
        <v>100</v>
      </c>
      <c r="D20" s="72">
        <v>35</v>
      </c>
      <c r="E20" s="73">
        <v>26</v>
      </c>
      <c r="F20" s="73">
        <v>61</v>
      </c>
      <c r="G20" s="21">
        <f t="shared" si="0"/>
        <v>0</v>
      </c>
      <c r="H20" s="22">
        <f t="shared" si="2"/>
        <v>1</v>
      </c>
      <c r="I20" s="23"/>
    </row>
    <row r="21" spans="1:9" ht="16.5" customHeight="1" thickBot="1">
      <c r="A21" s="20">
        <v>14</v>
      </c>
      <c r="B21" s="125" t="s">
        <v>101</v>
      </c>
      <c r="C21" s="126" t="s">
        <v>102</v>
      </c>
      <c r="D21" s="72">
        <v>21</v>
      </c>
      <c r="E21" s="73">
        <v>26</v>
      </c>
      <c r="F21" s="73">
        <v>47</v>
      </c>
      <c r="G21" s="21">
        <f t="shared" si="0"/>
        <v>0</v>
      </c>
      <c r="H21" s="22">
        <f t="shared" si="2"/>
        <v>1</v>
      </c>
      <c r="I21" s="23"/>
    </row>
    <row r="22" spans="1:9" ht="16.5" customHeight="1" thickBot="1">
      <c r="A22" s="20">
        <v>15</v>
      </c>
      <c r="B22" s="125" t="s">
        <v>103</v>
      </c>
      <c r="C22" s="126" t="s">
        <v>104</v>
      </c>
      <c r="D22" s="72">
        <v>30</v>
      </c>
      <c r="E22" s="73">
        <v>27</v>
      </c>
      <c r="F22" s="73">
        <v>57</v>
      </c>
      <c r="G22" s="21">
        <f t="shared" si="0"/>
        <v>0</v>
      </c>
      <c r="H22" s="22">
        <f t="shared" si="2"/>
        <v>1</v>
      </c>
      <c r="I22" s="23"/>
    </row>
    <row r="23" spans="1:9" ht="16.5" customHeight="1" thickBot="1">
      <c r="A23" s="20">
        <v>16</v>
      </c>
      <c r="B23" s="125" t="s">
        <v>105</v>
      </c>
      <c r="C23" s="128" t="s">
        <v>106</v>
      </c>
      <c r="D23" s="72">
        <v>31</v>
      </c>
      <c r="E23" s="73">
        <v>28</v>
      </c>
      <c r="F23" s="73">
        <v>59</v>
      </c>
      <c r="G23" s="21">
        <f t="shared" si="0"/>
        <v>0</v>
      </c>
      <c r="H23" s="22">
        <f t="shared" si="2"/>
        <v>1</v>
      </c>
      <c r="I23" s="23"/>
    </row>
    <row r="24" spans="1:9" ht="16.5" customHeight="1" thickBot="1">
      <c r="A24" s="20">
        <v>17</v>
      </c>
      <c r="B24" s="125" t="s">
        <v>107</v>
      </c>
      <c r="C24" s="126" t="s">
        <v>108</v>
      </c>
      <c r="D24" s="72">
        <v>50</v>
      </c>
      <c r="E24" s="73">
        <v>27</v>
      </c>
      <c r="F24" s="73">
        <v>77</v>
      </c>
      <c r="G24" s="21">
        <f t="shared" si="0"/>
        <v>1</v>
      </c>
      <c r="H24" s="22">
        <f t="shared" si="2"/>
        <v>1</v>
      </c>
      <c r="I24" s="23"/>
    </row>
    <row r="25" spans="1:9" ht="16.5" customHeight="1" thickBot="1">
      <c r="A25" s="20">
        <v>18</v>
      </c>
      <c r="B25" s="126" t="s">
        <v>109</v>
      </c>
      <c r="C25" s="126" t="s">
        <v>110</v>
      </c>
      <c r="D25" s="72">
        <v>45</v>
      </c>
      <c r="E25" s="73">
        <v>26</v>
      </c>
      <c r="F25" s="73">
        <v>71</v>
      </c>
      <c r="G25" s="21">
        <f t="shared" si="0"/>
        <v>1</v>
      </c>
      <c r="H25" s="22">
        <f t="shared" si="2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3</v>
      </c>
      <c r="H26" s="28">
        <f>COUNTIF(H8:H25,1)</f>
        <v>16</v>
      </c>
      <c r="I26" s="29"/>
    </row>
    <row r="27" spans="1:9" ht="42" customHeight="1">
      <c r="A27" s="96" t="s">
        <v>30</v>
      </c>
      <c r="B27" s="87"/>
      <c r="C27" s="88"/>
      <c r="D27" s="30" t="s">
        <v>31</v>
      </c>
      <c r="E27" s="30" t="s">
        <v>32</v>
      </c>
      <c r="F27" s="97" t="s">
        <v>33</v>
      </c>
      <c r="G27" s="87"/>
      <c r="H27" s="88"/>
    </row>
    <row r="28" spans="1:9" ht="19.5" customHeight="1">
      <c r="A28" s="96" t="s">
        <v>34</v>
      </c>
      <c r="B28" s="87"/>
      <c r="C28" s="88"/>
      <c r="D28" s="22">
        <f>ROUND((G26/D26*100),0)</f>
        <v>17</v>
      </c>
      <c r="E28" s="30">
        <f t="shared" ref="E28:E29" si="3">IF(D28&gt;100,"ERROR",IF(D28&gt;=61,3,IF(D28&gt;=46,2,IF(D28&gt;=16,1,IF(D28&gt;15,0,0)))))</f>
        <v>1</v>
      </c>
      <c r="F28" s="98"/>
      <c r="G28" s="99"/>
      <c r="H28" s="100"/>
    </row>
    <row r="29" spans="1:9" ht="19.5" customHeight="1">
      <c r="A29" s="96" t="s">
        <v>35</v>
      </c>
      <c r="B29" s="87"/>
      <c r="C29" s="88"/>
      <c r="D29" s="22">
        <f>ROUND((H26/E26*100),0)</f>
        <v>89</v>
      </c>
      <c r="E29" s="22">
        <f t="shared" si="3"/>
        <v>3</v>
      </c>
      <c r="F29" s="101"/>
      <c r="G29" s="102"/>
      <c r="H29" s="103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7:C7"/>
    <mergeCell ref="A27:C27"/>
    <mergeCell ref="F27:H27"/>
    <mergeCell ref="A28:C28"/>
    <mergeCell ref="F28:H29"/>
    <mergeCell ref="A29:C29"/>
    <mergeCell ref="A1:H1"/>
    <mergeCell ref="A2:H2"/>
    <mergeCell ref="A3:H3"/>
    <mergeCell ref="A4:H4"/>
    <mergeCell ref="A5:A6"/>
    <mergeCell ref="B5:B6"/>
    <mergeCell ref="G5:H5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8"/>
    </row>
    <row r="2" spans="1:9" ht="19.5" customHeight="1">
      <c r="A2" s="104" t="s">
        <v>122</v>
      </c>
      <c r="B2" s="87"/>
      <c r="C2" s="87"/>
      <c r="D2" s="87"/>
      <c r="E2" s="87"/>
      <c r="F2" s="87"/>
      <c r="G2" s="87"/>
      <c r="H2" s="87"/>
      <c r="I2" s="88"/>
    </row>
    <row r="3" spans="1:9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8"/>
    </row>
    <row r="4" spans="1:9" ht="19.5" customHeight="1">
      <c r="A4" s="104" t="s">
        <v>123</v>
      </c>
      <c r="B4" s="87"/>
      <c r="C4" s="87"/>
      <c r="D4" s="87"/>
      <c r="E4" s="87"/>
      <c r="F4" s="87"/>
      <c r="G4" s="87"/>
      <c r="H4" s="87"/>
      <c r="I4" s="88"/>
    </row>
    <row r="5" spans="1:9" ht="78.75">
      <c r="A5" s="33" t="s">
        <v>124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125</v>
      </c>
      <c r="B6" s="34" t="s">
        <v>126</v>
      </c>
      <c r="C6" s="34">
        <f>'Sessional + End Term Assessment'!D28</f>
        <v>17</v>
      </c>
      <c r="D6" s="34">
        <f>'Sessional + End Term Assessment'!E28</f>
        <v>1</v>
      </c>
      <c r="E6" s="34">
        <f>D6*'Sessional + End Term Assessment'!D6/'Sessional + End Term Assessment'!F6</f>
        <v>0.7</v>
      </c>
      <c r="F6" s="34">
        <f>'Sessional + End Term Assessment'!D29</f>
        <v>89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1.6</v>
      </c>
    </row>
    <row r="7" spans="1:9" ht="30.75" customHeight="1">
      <c r="A7" s="105" t="s">
        <v>43</v>
      </c>
      <c r="B7" s="99"/>
      <c r="C7" s="99"/>
      <c r="D7" s="99"/>
      <c r="E7" s="99"/>
      <c r="F7" s="100"/>
      <c r="G7" s="109" t="s">
        <v>33</v>
      </c>
      <c r="H7" s="87"/>
      <c r="I7" s="88"/>
    </row>
    <row r="8" spans="1:9" ht="14.25">
      <c r="A8" s="106"/>
      <c r="B8" s="107"/>
      <c r="C8" s="107"/>
      <c r="D8" s="107"/>
      <c r="E8" s="107"/>
      <c r="F8" s="108"/>
      <c r="G8" s="105"/>
      <c r="H8" s="99"/>
      <c r="I8" s="100"/>
    </row>
    <row r="9" spans="1:9" ht="14.25">
      <c r="A9" s="101"/>
      <c r="B9" s="102"/>
      <c r="C9" s="102"/>
      <c r="D9" s="102"/>
      <c r="E9" s="102"/>
      <c r="F9" s="103"/>
      <c r="G9" s="101"/>
      <c r="H9" s="102"/>
      <c r="I9" s="10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26" ht="19.5" customHeight="1">
      <c r="A2" s="104" t="s">
        <v>44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26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</row>
    <row r="4" spans="1:26" ht="19.5" customHeight="1">
      <c r="A4" s="104" t="s">
        <v>127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125</v>
      </c>
      <c r="B6" s="38">
        <f>'Attainment of Subject Code'!$E$6*'CO-PO Mapping'!B11/3</f>
        <v>0.46666666666666662</v>
      </c>
      <c r="C6" s="38">
        <f>'Attainment of Subject Code'!$E$6*'CO-PO Mapping'!C11/3</f>
        <v>0.37333333333333329</v>
      </c>
      <c r="D6" s="38">
        <f>'Attainment of Subject Code'!$E$6*'CO-PO Mapping'!D11/3</f>
        <v>0.27999999999999997</v>
      </c>
      <c r="E6" s="38">
        <f>'Attainment of Subject Code'!$E$6*'CO-PO Mapping'!E11/3</f>
        <v>0.37333333333333329</v>
      </c>
      <c r="F6" s="38">
        <f>'Attainment of Subject Code'!$E$6*'CO-PO Mapping'!F11/3</f>
        <v>0.18666666666666665</v>
      </c>
      <c r="G6" s="38">
        <f>'Attainment of Subject Code'!$E$6*'CO-PO Mapping'!G11/3</f>
        <v>4.6666666666666662E-2</v>
      </c>
      <c r="H6" s="38">
        <f>'Attainment of Subject Code'!$E$6*'CO-PO Mapping'!H11/3</f>
        <v>4.6666666666666662E-2</v>
      </c>
      <c r="I6" s="38">
        <f>'Attainment of Subject Code'!$E$6*'CO-PO Mapping'!I11/3</f>
        <v>9.3333333333333324E-2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4.6666666666666662E-2</v>
      </c>
      <c r="N6" s="38">
        <f>'Attainment of Subject Code'!$E$6*'CO-PO Mapping'!N11/3</f>
        <v>0.18666666666666665</v>
      </c>
      <c r="O6" s="38">
        <f>'Attainment of Subject Code'!$E$6*'CO-PO Mapping'!O11/3</f>
        <v>0.18666666666666665</v>
      </c>
      <c r="P6" s="38">
        <f>'Attainment of Subject Code'!$E$6*'CO-PO Mapping'!P11/3</f>
        <v>0.13999999999999999</v>
      </c>
    </row>
    <row r="7" spans="1:26" ht="39.75" customHeight="1">
      <c r="A7" s="110" t="s">
        <v>33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  <c r="N7" s="110"/>
      <c r="O7" s="87"/>
      <c r="P7" s="8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workbookViewId="0">
      <selection activeCell="T12" sqref="T12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4" t="s">
        <v>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2" t="s">
        <v>19</v>
      </c>
      <c r="B4" s="111" t="s">
        <v>47</v>
      </c>
      <c r="C4" s="35" t="s">
        <v>21</v>
      </c>
      <c r="D4" s="104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112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3"/>
      <c r="B5" s="113"/>
      <c r="C5" s="35" t="s">
        <v>48</v>
      </c>
      <c r="D5" s="35" t="s">
        <v>49</v>
      </c>
      <c r="E5" s="111" t="s">
        <v>50</v>
      </c>
      <c r="F5" s="111" t="s">
        <v>51</v>
      </c>
      <c r="G5" s="111" t="s">
        <v>52</v>
      </c>
      <c r="H5" s="35" t="s">
        <v>53</v>
      </c>
      <c r="I5" s="111" t="s">
        <v>50</v>
      </c>
      <c r="J5" s="111" t="s">
        <v>51</v>
      </c>
      <c r="K5" s="111" t="s">
        <v>52</v>
      </c>
      <c r="L5" s="35" t="s">
        <v>54</v>
      </c>
      <c r="M5" s="111" t="s">
        <v>50</v>
      </c>
      <c r="N5" s="111" t="s">
        <v>51</v>
      </c>
      <c r="O5" s="111" t="s">
        <v>52</v>
      </c>
      <c r="P5" s="35"/>
      <c r="Q5" s="35"/>
      <c r="R5" s="91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91"/>
      <c r="B6" s="91"/>
      <c r="C6" s="35" t="s">
        <v>26</v>
      </c>
      <c r="D6" s="35">
        <v>28</v>
      </c>
      <c r="E6" s="91"/>
      <c r="F6" s="91"/>
      <c r="G6" s="91"/>
      <c r="H6" s="35">
        <v>28</v>
      </c>
      <c r="I6" s="91"/>
      <c r="J6" s="91"/>
      <c r="K6" s="91"/>
      <c r="L6" s="35">
        <v>14</v>
      </c>
      <c r="M6" s="91"/>
      <c r="N6" s="91"/>
      <c r="O6" s="91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78" t="s">
        <v>75</v>
      </c>
      <c r="C7" s="78" t="s">
        <v>76</v>
      </c>
      <c r="D7" s="50">
        <v>22.400000000000002</v>
      </c>
      <c r="E7" s="42">
        <f t="shared" ref="E7:E24" si="0">IF(D7&gt;=($D$6*0.7),1,0)</f>
        <v>1</v>
      </c>
      <c r="F7" s="42">
        <f t="shared" ref="F7:F24" si="1">IF(D7&gt;=($D$6*0.8),1,0)</f>
        <v>1</v>
      </c>
      <c r="G7" s="42">
        <f t="shared" ref="G7:G24" si="2">IF(D7&gt;=($D$6*0.9),1,0)</f>
        <v>0</v>
      </c>
      <c r="H7" s="50">
        <v>23.400000000000002</v>
      </c>
      <c r="I7" s="42">
        <f t="shared" ref="I7:I24" si="3">IF(H7&gt;=($H$6*0.7),1,0)</f>
        <v>1</v>
      </c>
      <c r="J7" s="42">
        <f t="shared" ref="J7:J24" si="4">IF(H7&gt;=($H$6*0.8),1,0)</f>
        <v>1</v>
      </c>
      <c r="K7" s="42">
        <f t="shared" ref="K7:K24" si="5">IF(H7&gt;=($H$6*0.9),1,0)</f>
        <v>0</v>
      </c>
      <c r="L7" s="50">
        <v>10.199999999999996</v>
      </c>
      <c r="M7" s="42">
        <f t="shared" ref="M7:M24" si="6">IF(L7&gt;=($L$6*0.7),1,0)</f>
        <v>1</v>
      </c>
      <c r="N7" s="42">
        <f t="shared" ref="N7:N24" si="7">IF(L7&gt;=($L$6*0.7),1,0)</f>
        <v>1</v>
      </c>
      <c r="O7" s="42">
        <f t="shared" ref="O7:O24" si="8">IF(L7&gt;=($L$6*0.9),1,0)</f>
        <v>0</v>
      </c>
      <c r="P7" s="42"/>
      <c r="Q7" s="42"/>
      <c r="R7" s="50">
        <v>56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78" t="s">
        <v>77</v>
      </c>
      <c r="C8" s="78" t="s">
        <v>78</v>
      </c>
      <c r="D8" s="50">
        <v>24.266666666666666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50">
        <v>25.266666666666666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11.13333333333334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60.666666666666671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6" t="s">
        <v>79</v>
      </c>
      <c r="C9" s="77" t="s">
        <v>80</v>
      </c>
      <c r="D9" s="50">
        <v>26.133333333333329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27.133333333333329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12.06666666666667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65.333333333333329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6" t="s">
        <v>81</v>
      </c>
      <c r="C10" s="78" t="s">
        <v>82</v>
      </c>
      <c r="D10" s="50">
        <v>22.400000000000002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23.400000000000002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10.199999999999996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56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6" t="s">
        <v>83</v>
      </c>
      <c r="C11" s="77" t="s">
        <v>84</v>
      </c>
      <c r="D11" s="50">
        <v>24.266666666666666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50">
        <v>25.266666666666666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11.13333333333334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60.666666666666671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6" t="s">
        <v>85</v>
      </c>
      <c r="C12" s="77" t="s">
        <v>86</v>
      </c>
      <c r="D12" s="50">
        <v>27.06666666666667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28.06666666666667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12.533333333333331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67.666666666666671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6" t="s">
        <v>87</v>
      </c>
      <c r="C13" s="77" t="s">
        <v>88</v>
      </c>
      <c r="D13" s="50">
        <v>23.333333333333336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50">
        <v>24.333333333333336</v>
      </c>
      <c r="I13" s="42">
        <f t="shared" si="3"/>
        <v>1</v>
      </c>
      <c r="J13" s="42">
        <f t="shared" si="4"/>
        <v>1</v>
      </c>
      <c r="K13" s="42">
        <f t="shared" si="5"/>
        <v>0</v>
      </c>
      <c r="L13" s="50">
        <v>10.666666666666664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58.333333333333336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6" t="s">
        <v>89</v>
      </c>
      <c r="C14" s="78" t="s">
        <v>90</v>
      </c>
      <c r="D14" s="50">
        <v>26.133333333333329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27.133333333333329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12.06666666666667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65.333333333333329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6" t="s">
        <v>91</v>
      </c>
      <c r="C15" s="77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28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14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6" t="s">
        <v>93</v>
      </c>
      <c r="C16" s="77" t="s">
        <v>94</v>
      </c>
      <c r="D16" s="50">
        <v>27.06666666666667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50">
        <v>28.06666666666667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12.533333333333331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67.666666666666671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6" t="s">
        <v>95</v>
      </c>
      <c r="C17" s="77" t="s">
        <v>96</v>
      </c>
      <c r="D17" s="50">
        <v>22.400000000000002</v>
      </c>
      <c r="E17" s="42">
        <f t="shared" si="0"/>
        <v>1</v>
      </c>
      <c r="F17" s="42">
        <f t="shared" si="1"/>
        <v>1</v>
      </c>
      <c r="G17" s="42">
        <f t="shared" si="2"/>
        <v>0</v>
      </c>
      <c r="H17" s="50">
        <v>23.400000000000002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50">
        <v>10.199999999999996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56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6" t="s">
        <v>97</v>
      </c>
      <c r="C18" s="77" t="s">
        <v>98</v>
      </c>
      <c r="D18" s="50">
        <v>23.333333333333336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24.333333333333336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10.666666666666664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58.333333333333336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6" t="s">
        <v>99</v>
      </c>
      <c r="C19" s="77" t="s">
        <v>100</v>
      </c>
      <c r="D19" s="50">
        <v>23.333333333333336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50">
        <v>24.333333333333336</v>
      </c>
      <c r="I19" s="42">
        <f t="shared" si="3"/>
        <v>1</v>
      </c>
      <c r="J19" s="42">
        <f t="shared" si="4"/>
        <v>1</v>
      </c>
      <c r="K19" s="42">
        <f t="shared" si="5"/>
        <v>0</v>
      </c>
      <c r="L19" s="50">
        <v>10.666666666666664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50">
        <v>58.333333333333336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>
      <c r="A20" s="20">
        <v>14</v>
      </c>
      <c r="B20" s="76" t="s">
        <v>101</v>
      </c>
      <c r="C20" s="77" t="s">
        <v>102</v>
      </c>
      <c r="D20" s="50">
        <v>25.2</v>
      </c>
      <c r="E20" s="42">
        <f t="shared" si="0"/>
        <v>1</v>
      </c>
      <c r="F20" s="42">
        <f t="shared" si="1"/>
        <v>1</v>
      </c>
      <c r="G20" s="42">
        <f t="shared" si="2"/>
        <v>1</v>
      </c>
      <c r="H20" s="50">
        <v>26.2</v>
      </c>
      <c r="I20" s="42">
        <f t="shared" si="3"/>
        <v>1</v>
      </c>
      <c r="J20" s="42">
        <f t="shared" si="4"/>
        <v>1</v>
      </c>
      <c r="K20" s="42">
        <f t="shared" si="5"/>
        <v>1</v>
      </c>
      <c r="L20" s="50">
        <v>11.600000000000001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63</v>
      </c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>
      <c r="A21" s="20">
        <v>15</v>
      </c>
      <c r="B21" s="76" t="s">
        <v>103</v>
      </c>
      <c r="C21" s="77" t="s">
        <v>104</v>
      </c>
      <c r="D21" s="50">
        <v>27.06666666666667</v>
      </c>
      <c r="E21" s="42">
        <f t="shared" si="0"/>
        <v>1</v>
      </c>
      <c r="F21" s="42">
        <f t="shared" si="1"/>
        <v>1</v>
      </c>
      <c r="G21" s="42">
        <f t="shared" si="2"/>
        <v>1</v>
      </c>
      <c r="H21" s="50">
        <v>28.06666666666667</v>
      </c>
      <c r="I21" s="42">
        <f t="shared" si="3"/>
        <v>1</v>
      </c>
      <c r="J21" s="42">
        <f t="shared" si="4"/>
        <v>1</v>
      </c>
      <c r="K21" s="42">
        <f t="shared" si="5"/>
        <v>1</v>
      </c>
      <c r="L21" s="50">
        <v>12.533333333333331</v>
      </c>
      <c r="M21" s="42">
        <f t="shared" si="6"/>
        <v>1</v>
      </c>
      <c r="N21" s="42">
        <f t="shared" si="7"/>
        <v>1</v>
      </c>
      <c r="O21" s="42">
        <f t="shared" si="8"/>
        <v>0</v>
      </c>
      <c r="P21" s="42"/>
      <c r="Q21" s="42"/>
      <c r="R21" s="50">
        <v>67.666666666666671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>
      <c r="A22" s="20">
        <v>16</v>
      </c>
      <c r="B22" s="76" t="s">
        <v>105</v>
      </c>
      <c r="C22" s="79" t="s">
        <v>106</v>
      </c>
      <c r="D22" s="50">
        <v>26.133333333333329</v>
      </c>
      <c r="E22" s="42">
        <f t="shared" si="0"/>
        <v>1</v>
      </c>
      <c r="F22" s="42">
        <f t="shared" si="1"/>
        <v>1</v>
      </c>
      <c r="G22" s="42">
        <f t="shared" si="2"/>
        <v>1</v>
      </c>
      <c r="H22" s="50">
        <v>27.133333333333329</v>
      </c>
      <c r="I22" s="42">
        <f t="shared" si="3"/>
        <v>1</v>
      </c>
      <c r="J22" s="42">
        <f t="shared" si="4"/>
        <v>1</v>
      </c>
      <c r="K22" s="42">
        <f t="shared" si="5"/>
        <v>1</v>
      </c>
      <c r="L22" s="50">
        <v>12.06666666666667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50">
        <v>65.333333333333329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>
      <c r="A23" s="20">
        <v>17</v>
      </c>
      <c r="B23" s="76" t="s">
        <v>107</v>
      </c>
      <c r="C23" s="77" t="s">
        <v>108</v>
      </c>
      <c r="D23" s="50">
        <v>22.400000000000002</v>
      </c>
      <c r="E23" s="42">
        <f t="shared" si="0"/>
        <v>1</v>
      </c>
      <c r="F23" s="42">
        <f t="shared" si="1"/>
        <v>1</v>
      </c>
      <c r="G23" s="42">
        <f t="shared" si="2"/>
        <v>0</v>
      </c>
      <c r="H23" s="50">
        <v>23.400000000000002</v>
      </c>
      <c r="I23" s="42">
        <f t="shared" si="3"/>
        <v>1</v>
      </c>
      <c r="J23" s="42">
        <f t="shared" si="4"/>
        <v>1</v>
      </c>
      <c r="K23" s="42">
        <f t="shared" si="5"/>
        <v>0</v>
      </c>
      <c r="L23" s="50">
        <v>10.199999999999996</v>
      </c>
      <c r="M23" s="42">
        <f t="shared" si="6"/>
        <v>1</v>
      </c>
      <c r="N23" s="42">
        <f t="shared" si="7"/>
        <v>1</v>
      </c>
      <c r="O23" s="42">
        <f t="shared" si="8"/>
        <v>0</v>
      </c>
      <c r="P23" s="42"/>
      <c r="Q23" s="42"/>
      <c r="R23" s="50">
        <v>56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>
      <c r="A24" s="20">
        <v>18</v>
      </c>
      <c r="B24" s="77" t="s">
        <v>109</v>
      </c>
      <c r="C24" s="77" t="s">
        <v>110</v>
      </c>
      <c r="D24" s="50">
        <v>23.333333333333336</v>
      </c>
      <c r="E24" s="42">
        <f t="shared" si="0"/>
        <v>1</v>
      </c>
      <c r="F24" s="42">
        <f t="shared" si="1"/>
        <v>1</v>
      </c>
      <c r="G24" s="42">
        <f t="shared" si="2"/>
        <v>0</v>
      </c>
      <c r="H24" s="50">
        <v>24.333333333333336</v>
      </c>
      <c r="I24" s="42">
        <f t="shared" si="3"/>
        <v>1</v>
      </c>
      <c r="J24" s="42">
        <f t="shared" si="4"/>
        <v>1</v>
      </c>
      <c r="K24" s="42">
        <f t="shared" si="5"/>
        <v>0</v>
      </c>
      <c r="L24" s="50">
        <v>10.666666666666664</v>
      </c>
      <c r="M24" s="42">
        <f t="shared" si="6"/>
        <v>1</v>
      </c>
      <c r="N24" s="42">
        <f t="shared" si="7"/>
        <v>1</v>
      </c>
      <c r="O24" s="42">
        <f t="shared" si="8"/>
        <v>0</v>
      </c>
      <c r="P24" s="42"/>
      <c r="Q24" s="42"/>
      <c r="R24" s="50">
        <v>58.333333333333336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80">
        <f>COUNTIF(E7:E24,1)</f>
        <v>18</v>
      </c>
      <c r="F25" s="80">
        <f>COUNTIF(F7:F24,1)</f>
        <v>18</v>
      </c>
      <c r="G25" s="80">
        <f>COUNTIF(G7:G24,1)</f>
        <v>8</v>
      </c>
      <c r="H25" s="22"/>
      <c r="I25" s="80">
        <f>COUNTIF(I7:I24,1)</f>
        <v>18</v>
      </c>
      <c r="J25" s="80">
        <f>COUNTIF(J7:J24,1)</f>
        <v>18</v>
      </c>
      <c r="K25" s="80">
        <f>COUNTIF(K7:K24,1)</f>
        <v>10</v>
      </c>
      <c r="L25" s="22"/>
      <c r="M25" s="80">
        <f>COUNTIF(M7:M24,1)</f>
        <v>18</v>
      </c>
      <c r="N25" s="80">
        <f>COUNTIF(N7:N24,1)</f>
        <v>18</v>
      </c>
      <c r="O25" s="80">
        <f>COUNTIF(O7:O24,1)</f>
        <v>1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81">
        <f>IF(E25/18&gt;=0.7,1,0)</f>
        <v>1</v>
      </c>
      <c r="F26" s="81">
        <f>IF(F25/18&gt;=0.7,1,0)</f>
        <v>1</v>
      </c>
      <c r="G26" s="81">
        <f>IF(G25/18&gt;=0.7,1,0)</f>
        <v>0</v>
      </c>
      <c r="H26" s="40"/>
      <c r="I26" s="81">
        <f>IF(I25/18&gt;=0.7,1,0)</f>
        <v>1</v>
      </c>
      <c r="J26" s="81">
        <f>IF(J25/18&gt;=0.7,1,0)</f>
        <v>1</v>
      </c>
      <c r="K26" s="81">
        <f>IF(K25/18&gt;=0.7,1,0)</f>
        <v>0</v>
      </c>
      <c r="L26" s="40"/>
      <c r="M26" s="81">
        <f>IF(M25/18&gt;=0.7,1,0)</f>
        <v>1</v>
      </c>
      <c r="N26" s="81">
        <f>IF(N25/18&gt;=0.7,1,0)</f>
        <v>1</v>
      </c>
      <c r="O26" s="81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4" t="s">
        <v>55</v>
      </c>
      <c r="B1" s="102"/>
      <c r="C1" s="102"/>
      <c r="D1" s="102"/>
      <c r="E1" s="10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7" t="s">
        <v>75</v>
      </c>
      <c r="C3" s="77" t="s">
        <v>76</v>
      </c>
      <c r="D3" s="129">
        <v>56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7" t="s">
        <v>77</v>
      </c>
      <c r="C4" s="77" t="s">
        <v>78</v>
      </c>
      <c r="D4" s="130">
        <v>60.666666666666671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6" t="s">
        <v>79</v>
      </c>
      <c r="C5" s="77" t="s">
        <v>80</v>
      </c>
      <c r="D5" s="130">
        <v>65.333333333333329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6" t="s">
        <v>81</v>
      </c>
      <c r="C6" s="78" t="s">
        <v>82</v>
      </c>
      <c r="D6" s="130">
        <v>56</v>
      </c>
      <c r="E6" s="68" t="str">
        <f t="shared" si="0"/>
        <v>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6" t="s">
        <v>83</v>
      </c>
      <c r="C7" s="77" t="s">
        <v>84</v>
      </c>
      <c r="D7" s="130">
        <v>60.666666666666671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6" t="s">
        <v>85</v>
      </c>
      <c r="C8" s="77" t="s">
        <v>86</v>
      </c>
      <c r="D8" s="130">
        <v>67.666666666666671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6" t="s">
        <v>87</v>
      </c>
      <c r="C9" s="77" t="s">
        <v>88</v>
      </c>
      <c r="D9" s="130">
        <v>58.333333333333336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6" t="s">
        <v>89</v>
      </c>
      <c r="C10" s="78" t="s">
        <v>90</v>
      </c>
      <c r="D10" s="130">
        <v>65.333333333333329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6" t="s">
        <v>91</v>
      </c>
      <c r="C11" s="77" t="s">
        <v>92</v>
      </c>
      <c r="D11" s="130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6" t="s">
        <v>93</v>
      </c>
      <c r="C12" s="77" t="s">
        <v>94</v>
      </c>
      <c r="D12" s="130">
        <v>67.666666666666671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6" t="s">
        <v>95</v>
      </c>
      <c r="C13" s="77" t="s">
        <v>96</v>
      </c>
      <c r="D13" s="130">
        <v>56</v>
      </c>
      <c r="E13" s="68" t="str">
        <f t="shared" si="0"/>
        <v>Y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6" t="s">
        <v>97</v>
      </c>
      <c r="C14" s="77" t="s">
        <v>98</v>
      </c>
      <c r="D14" s="130">
        <v>58.333333333333336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6" t="s">
        <v>99</v>
      </c>
      <c r="C15" s="77" t="s">
        <v>100</v>
      </c>
      <c r="D15" s="130">
        <v>58.333333333333336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6" t="s">
        <v>101</v>
      </c>
      <c r="C16" s="77" t="s">
        <v>102</v>
      </c>
      <c r="D16" s="130">
        <v>63</v>
      </c>
      <c r="E16" s="68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6" t="s">
        <v>103</v>
      </c>
      <c r="C17" s="77" t="s">
        <v>104</v>
      </c>
      <c r="D17" s="130">
        <v>67.666666666666671</v>
      </c>
      <c r="E17" s="68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6" t="s">
        <v>105</v>
      </c>
      <c r="C18" s="79" t="s">
        <v>106</v>
      </c>
      <c r="D18" s="130">
        <v>65.333333333333329</v>
      </c>
      <c r="E18" s="68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6" t="s">
        <v>107</v>
      </c>
      <c r="C19" s="77" t="s">
        <v>108</v>
      </c>
      <c r="D19" s="130">
        <v>56</v>
      </c>
      <c r="E19" s="68" t="str">
        <f t="shared" si="0"/>
        <v>Y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7" t="s">
        <v>109</v>
      </c>
      <c r="C20" s="77" t="s">
        <v>110</v>
      </c>
      <c r="D20" s="130">
        <v>58.333333333333336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opLeftCell="I1" workbookViewId="0">
      <selection activeCell="E8" sqref="E8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04" t="s">
        <v>61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04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112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1" t="s">
        <v>50</v>
      </c>
      <c r="H5" s="111" t="s">
        <v>51</v>
      </c>
      <c r="I5" s="111" t="s">
        <v>52</v>
      </c>
      <c r="J5" s="35" t="s">
        <v>62</v>
      </c>
      <c r="K5" s="111" t="s">
        <v>50</v>
      </c>
      <c r="L5" s="111" t="s">
        <v>51</v>
      </c>
      <c r="M5" s="111" t="s">
        <v>52</v>
      </c>
      <c r="N5" s="35" t="s">
        <v>63</v>
      </c>
      <c r="O5" s="111" t="s">
        <v>50</v>
      </c>
      <c r="P5" s="111" t="s">
        <v>51</v>
      </c>
      <c r="Q5" s="111" t="s">
        <v>52</v>
      </c>
      <c r="R5" s="91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35">
        <v>14</v>
      </c>
      <c r="G6" s="91"/>
      <c r="H6" s="91"/>
      <c r="I6" s="91"/>
      <c r="J6" s="35">
        <v>28</v>
      </c>
      <c r="K6" s="91"/>
      <c r="L6" s="91"/>
      <c r="M6" s="91"/>
      <c r="N6" s="35">
        <v>28</v>
      </c>
      <c r="O6" s="91"/>
      <c r="P6" s="91"/>
      <c r="Q6" s="9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0">
        <v>1</v>
      </c>
      <c r="B7" s="74" t="s">
        <v>75</v>
      </c>
      <c r="C7" s="75" t="s">
        <v>76</v>
      </c>
      <c r="D7" s="42"/>
      <c r="E7" s="49"/>
      <c r="F7" s="50">
        <v>10.199999999999996</v>
      </c>
      <c r="G7" s="42">
        <f t="shared" ref="G7:G24" si="0">IF(F7&gt;=($F$6*0.7),1,0)</f>
        <v>1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22.400000000000002</v>
      </c>
      <c r="K7" s="42">
        <f t="shared" ref="K7:K24" si="3">IF(J7&gt;=($J$6*0.7),1,0)</f>
        <v>1</v>
      </c>
      <c r="L7" s="42">
        <f t="shared" ref="L7:L24" si="4">IF(J7&gt;=($J$6*0.8),1,0)</f>
        <v>1</v>
      </c>
      <c r="M7" s="42">
        <f t="shared" ref="M7:M24" si="5">IF(J7&gt;=($J$6*0.9),1,0)</f>
        <v>0</v>
      </c>
      <c r="N7" s="50">
        <v>23.400000000000002</v>
      </c>
      <c r="O7" s="42">
        <f t="shared" ref="O7:O24" si="6">IF(N7&gt;=($N$6*0.7),1,0)</f>
        <v>1</v>
      </c>
      <c r="P7" s="42">
        <f t="shared" ref="P7:P24" si="7">IF(N7&gt;=($N$6*0.8),1,0)</f>
        <v>1</v>
      </c>
      <c r="Q7" s="42">
        <f t="shared" ref="Q7:Q24" si="8">IF(N7&gt;=($N$6*0.9),1,0)</f>
        <v>0</v>
      </c>
      <c r="R7" s="51">
        <v>56</v>
      </c>
      <c r="S7" s="29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74" t="s">
        <v>77</v>
      </c>
      <c r="C8" s="74" t="s">
        <v>78</v>
      </c>
      <c r="D8" s="42"/>
      <c r="E8" s="49"/>
      <c r="F8" s="50">
        <v>11.13333333333334</v>
      </c>
      <c r="G8" s="42">
        <f t="shared" si="0"/>
        <v>1</v>
      </c>
      <c r="H8" s="42">
        <f t="shared" si="1"/>
        <v>0</v>
      </c>
      <c r="I8" s="42">
        <f t="shared" si="2"/>
        <v>0</v>
      </c>
      <c r="J8" s="50">
        <v>24.266666666666666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25.266666666666666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60.666666666666671</v>
      </c>
      <c r="S8" s="29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6" t="s">
        <v>79</v>
      </c>
      <c r="C9" s="77" t="s">
        <v>80</v>
      </c>
      <c r="D9" s="42"/>
      <c r="E9" s="49"/>
      <c r="F9" s="50">
        <v>12.533333333333331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27.06666666666667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28.06666666666667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67.666666666666671</v>
      </c>
      <c r="S9" s="29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6" t="s">
        <v>81</v>
      </c>
      <c r="C10" s="78" t="s">
        <v>82</v>
      </c>
      <c r="D10" s="42"/>
      <c r="E10" s="49"/>
      <c r="F10" s="50">
        <v>11.600000000000001</v>
      </c>
      <c r="G10" s="42">
        <f t="shared" si="0"/>
        <v>1</v>
      </c>
      <c r="H10" s="42">
        <f t="shared" si="1"/>
        <v>1</v>
      </c>
      <c r="I10" s="42">
        <f t="shared" si="2"/>
        <v>0</v>
      </c>
      <c r="J10" s="50">
        <v>25.2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26.2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63</v>
      </c>
      <c r="S10" s="2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6" t="s">
        <v>83</v>
      </c>
      <c r="C11" s="77" t="s">
        <v>84</v>
      </c>
      <c r="D11" s="42"/>
      <c r="E11" s="49"/>
      <c r="F11" s="50">
        <v>11.600000000000001</v>
      </c>
      <c r="G11" s="42">
        <f t="shared" si="0"/>
        <v>1</v>
      </c>
      <c r="H11" s="42">
        <f t="shared" si="1"/>
        <v>1</v>
      </c>
      <c r="I11" s="42">
        <f t="shared" si="2"/>
        <v>0</v>
      </c>
      <c r="J11" s="50">
        <v>25.2</v>
      </c>
      <c r="K11" s="42">
        <f t="shared" si="3"/>
        <v>1</v>
      </c>
      <c r="L11" s="42">
        <f t="shared" si="4"/>
        <v>1</v>
      </c>
      <c r="M11" s="42">
        <f t="shared" si="5"/>
        <v>1</v>
      </c>
      <c r="N11" s="50">
        <v>26.2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1">
        <v>63</v>
      </c>
      <c r="S11" s="29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6" t="s">
        <v>85</v>
      </c>
      <c r="C12" s="77" t="s">
        <v>86</v>
      </c>
      <c r="D12" s="42"/>
      <c r="E12" s="49"/>
      <c r="F12" s="50">
        <v>11.600000000000001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25.2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26.2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63</v>
      </c>
      <c r="S12" s="2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6" t="s">
        <v>87</v>
      </c>
      <c r="C13" s="77" t="s">
        <v>88</v>
      </c>
      <c r="D13" s="42"/>
      <c r="E13" s="49"/>
      <c r="F13" s="50">
        <v>11.600000000000001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25.2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26.2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63</v>
      </c>
      <c r="S13" s="2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6" t="s">
        <v>89</v>
      </c>
      <c r="C14" s="78" t="s">
        <v>90</v>
      </c>
      <c r="D14" s="42"/>
      <c r="E14" s="49"/>
      <c r="F14" s="50">
        <v>11.600000000000001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25.2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26.2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63</v>
      </c>
      <c r="S14" s="2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6" t="s">
        <v>91</v>
      </c>
      <c r="C15" s="77" t="s">
        <v>92</v>
      </c>
      <c r="D15" s="42"/>
      <c r="E15" s="49"/>
      <c r="F15" s="50">
        <v>14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28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6" t="s">
        <v>93</v>
      </c>
      <c r="C16" s="77" t="s">
        <v>94</v>
      </c>
      <c r="D16" s="42"/>
      <c r="E16" s="49"/>
      <c r="F16" s="50">
        <v>11.13333333333334</v>
      </c>
      <c r="G16" s="42">
        <f t="shared" si="0"/>
        <v>1</v>
      </c>
      <c r="H16" s="42">
        <f t="shared" si="1"/>
        <v>0</v>
      </c>
      <c r="I16" s="42">
        <f t="shared" si="2"/>
        <v>0</v>
      </c>
      <c r="J16" s="50">
        <v>24.266666666666666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25.266666666666666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60.666666666666671</v>
      </c>
      <c r="S16" s="2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6" t="s">
        <v>95</v>
      </c>
      <c r="C17" s="77" t="s">
        <v>96</v>
      </c>
      <c r="D17" s="42"/>
      <c r="E17" s="49"/>
      <c r="F17" s="50">
        <v>10.666666666666664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23.333333333333336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24.333333333333336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58.333333333333336</v>
      </c>
      <c r="S17" s="2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6" t="s">
        <v>97</v>
      </c>
      <c r="C18" s="77" t="s">
        <v>98</v>
      </c>
      <c r="D18" s="42"/>
      <c r="E18" s="49"/>
      <c r="F18" s="50">
        <v>11.13333333333334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24.266666666666666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25.266666666666666</v>
      </c>
      <c r="O18" s="42">
        <f t="shared" si="6"/>
        <v>1</v>
      </c>
      <c r="P18" s="42">
        <f t="shared" si="7"/>
        <v>1</v>
      </c>
      <c r="Q18" s="42">
        <f t="shared" si="8"/>
        <v>1</v>
      </c>
      <c r="R18" s="51">
        <v>60.666666666666671</v>
      </c>
      <c r="S18" s="2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6" t="s">
        <v>99</v>
      </c>
      <c r="C19" s="77" t="s">
        <v>100</v>
      </c>
      <c r="D19" s="42"/>
      <c r="E19" s="49"/>
      <c r="F19" s="50">
        <v>11.13333333333334</v>
      </c>
      <c r="G19" s="42">
        <f t="shared" si="0"/>
        <v>1</v>
      </c>
      <c r="H19" s="42">
        <f t="shared" si="1"/>
        <v>0</v>
      </c>
      <c r="I19" s="42">
        <f t="shared" si="2"/>
        <v>0</v>
      </c>
      <c r="J19" s="50">
        <v>24.266666666666666</v>
      </c>
      <c r="K19" s="42">
        <f t="shared" si="3"/>
        <v>1</v>
      </c>
      <c r="L19" s="42">
        <f t="shared" si="4"/>
        <v>1</v>
      </c>
      <c r="M19" s="42">
        <f t="shared" si="5"/>
        <v>0</v>
      </c>
      <c r="N19" s="50">
        <v>25.266666666666666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60.666666666666671</v>
      </c>
      <c r="S19" s="2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>
      <c r="A20" s="20">
        <v>14</v>
      </c>
      <c r="B20" s="76" t="s">
        <v>101</v>
      </c>
      <c r="C20" s="77" t="s">
        <v>102</v>
      </c>
      <c r="D20" s="42"/>
      <c r="E20" s="49"/>
      <c r="F20" s="50">
        <v>10.666666666666664</v>
      </c>
      <c r="G20" s="42">
        <f t="shared" si="0"/>
        <v>1</v>
      </c>
      <c r="H20" s="42">
        <f t="shared" si="1"/>
        <v>0</v>
      </c>
      <c r="I20" s="42">
        <f t="shared" si="2"/>
        <v>0</v>
      </c>
      <c r="J20" s="50">
        <v>23.333333333333336</v>
      </c>
      <c r="K20" s="42">
        <f t="shared" si="3"/>
        <v>1</v>
      </c>
      <c r="L20" s="42">
        <f t="shared" si="4"/>
        <v>1</v>
      </c>
      <c r="M20" s="42">
        <f t="shared" si="5"/>
        <v>0</v>
      </c>
      <c r="N20" s="50">
        <v>24.333333333333336</v>
      </c>
      <c r="O20" s="42">
        <f t="shared" si="6"/>
        <v>1</v>
      </c>
      <c r="P20" s="42">
        <f t="shared" si="7"/>
        <v>1</v>
      </c>
      <c r="Q20" s="42">
        <f t="shared" si="8"/>
        <v>0</v>
      </c>
      <c r="R20" s="51">
        <v>58.333333333333336</v>
      </c>
      <c r="S20" s="29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>
      <c r="A21" s="20">
        <v>15</v>
      </c>
      <c r="B21" s="76" t="s">
        <v>103</v>
      </c>
      <c r="C21" s="77" t="s">
        <v>104</v>
      </c>
      <c r="D21" s="42"/>
      <c r="E21" s="49"/>
      <c r="F21" s="50">
        <v>10.199999999999996</v>
      </c>
      <c r="G21" s="42">
        <f t="shared" si="0"/>
        <v>1</v>
      </c>
      <c r="H21" s="42">
        <f t="shared" si="1"/>
        <v>0</v>
      </c>
      <c r="I21" s="42">
        <f t="shared" si="2"/>
        <v>0</v>
      </c>
      <c r="J21" s="50">
        <v>22.400000000000002</v>
      </c>
      <c r="K21" s="42">
        <f t="shared" si="3"/>
        <v>1</v>
      </c>
      <c r="L21" s="42">
        <f t="shared" si="4"/>
        <v>1</v>
      </c>
      <c r="M21" s="42">
        <f t="shared" si="5"/>
        <v>0</v>
      </c>
      <c r="N21" s="50">
        <v>23.400000000000002</v>
      </c>
      <c r="O21" s="42">
        <f t="shared" si="6"/>
        <v>1</v>
      </c>
      <c r="P21" s="42">
        <f t="shared" si="7"/>
        <v>1</v>
      </c>
      <c r="Q21" s="42">
        <f t="shared" si="8"/>
        <v>0</v>
      </c>
      <c r="R21" s="51">
        <v>56</v>
      </c>
      <c r="S21" s="29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>
      <c r="A22" s="20">
        <v>16</v>
      </c>
      <c r="B22" s="76" t="s">
        <v>105</v>
      </c>
      <c r="C22" s="79" t="s">
        <v>106</v>
      </c>
      <c r="D22" s="42"/>
      <c r="E22" s="49"/>
      <c r="F22" s="50">
        <v>12.06666666666667</v>
      </c>
      <c r="G22" s="42">
        <f t="shared" si="0"/>
        <v>1</v>
      </c>
      <c r="H22" s="42">
        <f t="shared" si="1"/>
        <v>1</v>
      </c>
      <c r="I22" s="42">
        <f t="shared" si="2"/>
        <v>0</v>
      </c>
      <c r="J22" s="50">
        <v>26.133333333333329</v>
      </c>
      <c r="K22" s="42">
        <f t="shared" si="3"/>
        <v>1</v>
      </c>
      <c r="L22" s="42">
        <f t="shared" si="4"/>
        <v>1</v>
      </c>
      <c r="M22" s="42">
        <f t="shared" si="5"/>
        <v>1</v>
      </c>
      <c r="N22" s="50">
        <v>27.133333333333329</v>
      </c>
      <c r="O22" s="42">
        <f t="shared" si="6"/>
        <v>1</v>
      </c>
      <c r="P22" s="42">
        <f t="shared" si="7"/>
        <v>1</v>
      </c>
      <c r="Q22" s="42">
        <f t="shared" si="8"/>
        <v>1</v>
      </c>
      <c r="R22" s="51">
        <v>65.333333333333329</v>
      </c>
      <c r="S22" s="2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>
      <c r="A23" s="20">
        <v>17</v>
      </c>
      <c r="B23" s="76" t="s">
        <v>107</v>
      </c>
      <c r="C23" s="77" t="s">
        <v>108</v>
      </c>
      <c r="D23" s="42"/>
      <c r="E23" s="49"/>
      <c r="F23" s="50">
        <v>12.533333333333331</v>
      </c>
      <c r="G23" s="42">
        <f t="shared" si="0"/>
        <v>1</v>
      </c>
      <c r="H23" s="42">
        <f t="shared" si="1"/>
        <v>1</v>
      </c>
      <c r="I23" s="42">
        <f t="shared" si="2"/>
        <v>0</v>
      </c>
      <c r="J23" s="50">
        <v>27.06666666666667</v>
      </c>
      <c r="K23" s="42">
        <f t="shared" si="3"/>
        <v>1</v>
      </c>
      <c r="L23" s="42">
        <f t="shared" si="4"/>
        <v>1</v>
      </c>
      <c r="M23" s="42">
        <f t="shared" si="5"/>
        <v>1</v>
      </c>
      <c r="N23" s="50">
        <v>28.06666666666667</v>
      </c>
      <c r="O23" s="42">
        <f t="shared" si="6"/>
        <v>1</v>
      </c>
      <c r="P23" s="42">
        <f t="shared" si="7"/>
        <v>1</v>
      </c>
      <c r="Q23" s="42">
        <f t="shared" si="8"/>
        <v>1</v>
      </c>
      <c r="R23" s="51">
        <v>67.666666666666671</v>
      </c>
      <c r="S23" s="2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>
      <c r="A24" s="20">
        <v>18</v>
      </c>
      <c r="B24" s="77" t="s">
        <v>109</v>
      </c>
      <c r="C24" s="77" t="s">
        <v>110</v>
      </c>
      <c r="D24" s="42"/>
      <c r="E24" s="49"/>
      <c r="F24" s="50">
        <v>11.13333333333334</v>
      </c>
      <c r="G24" s="42">
        <f t="shared" si="0"/>
        <v>1</v>
      </c>
      <c r="H24" s="42">
        <f t="shared" si="1"/>
        <v>0</v>
      </c>
      <c r="I24" s="42">
        <f t="shared" si="2"/>
        <v>0</v>
      </c>
      <c r="J24" s="50">
        <v>24.266666666666666</v>
      </c>
      <c r="K24" s="42">
        <f t="shared" si="3"/>
        <v>1</v>
      </c>
      <c r="L24" s="42">
        <f t="shared" si="4"/>
        <v>1</v>
      </c>
      <c r="M24" s="42">
        <f t="shared" si="5"/>
        <v>0</v>
      </c>
      <c r="N24" s="50">
        <v>25.266666666666666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60.666666666666671</v>
      </c>
      <c r="S24" s="29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18</v>
      </c>
      <c r="H25" s="40">
        <f>SUM(H7:H24)</f>
        <v>9</v>
      </c>
      <c r="I25" s="40">
        <f>SUM(I7:I24)</f>
        <v>1</v>
      </c>
      <c r="J25" s="40"/>
      <c r="K25" s="40">
        <f>SUM(K7:K24)</f>
        <v>18</v>
      </c>
      <c r="L25" s="40">
        <f>SUM(L7:L24)</f>
        <v>18</v>
      </c>
      <c r="M25" s="40">
        <f>SUM(M7:M24)</f>
        <v>9</v>
      </c>
      <c r="N25" s="40"/>
      <c r="O25" s="40">
        <f>SUM(O7:O24)</f>
        <v>18</v>
      </c>
      <c r="P25" s="40">
        <f>SUM(P7:P24)</f>
        <v>18</v>
      </c>
      <c r="Q25" s="40">
        <f>SUM(Q7:Q24)</f>
        <v>14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1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B3" sqref="B3:C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4" t="s">
        <v>64</v>
      </c>
      <c r="B1" s="102"/>
      <c r="C1" s="102"/>
      <c r="D1" s="102"/>
      <c r="E1" s="102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83" t="s">
        <v>75</v>
      </c>
      <c r="C3" s="83" t="s">
        <v>76</v>
      </c>
      <c r="D3" s="129">
        <v>56</v>
      </c>
      <c r="E3" s="69" t="str">
        <f>IF(D3&lt;=60,"Y","N")</f>
        <v>Y</v>
      </c>
    </row>
    <row r="4" spans="1:5" ht="16.5" customHeight="1">
      <c r="A4" s="20">
        <v>2</v>
      </c>
      <c r="B4" s="83" t="s">
        <v>77</v>
      </c>
      <c r="C4" s="83" t="s">
        <v>78</v>
      </c>
      <c r="D4" s="129">
        <v>60.666666666666671</v>
      </c>
      <c r="E4" s="69" t="str">
        <f t="shared" ref="E4:E20" si="0">IF(D4&lt;=60,"Y","N")</f>
        <v>N</v>
      </c>
    </row>
    <row r="5" spans="1:5" ht="16.5" customHeight="1">
      <c r="A5" s="20">
        <v>3</v>
      </c>
      <c r="B5" s="82" t="s">
        <v>79</v>
      </c>
      <c r="C5" s="83" t="s">
        <v>80</v>
      </c>
      <c r="D5" s="129">
        <v>67.666666666666671</v>
      </c>
      <c r="E5" s="69" t="str">
        <f t="shared" si="0"/>
        <v>N</v>
      </c>
    </row>
    <row r="6" spans="1:5" ht="16.5" customHeight="1">
      <c r="A6" s="20">
        <v>4</v>
      </c>
      <c r="B6" s="82" t="s">
        <v>81</v>
      </c>
      <c r="C6" s="84" t="s">
        <v>82</v>
      </c>
      <c r="D6" s="129">
        <v>63</v>
      </c>
      <c r="E6" s="69" t="str">
        <f t="shared" si="0"/>
        <v>N</v>
      </c>
    </row>
    <row r="7" spans="1:5" ht="16.5" customHeight="1">
      <c r="A7" s="20">
        <v>5</v>
      </c>
      <c r="B7" s="82" t="s">
        <v>83</v>
      </c>
      <c r="C7" s="83" t="s">
        <v>84</v>
      </c>
      <c r="D7" s="129">
        <v>63</v>
      </c>
      <c r="E7" s="69" t="str">
        <f t="shared" si="0"/>
        <v>N</v>
      </c>
    </row>
    <row r="8" spans="1:5" ht="16.5" customHeight="1">
      <c r="A8" s="20">
        <v>6</v>
      </c>
      <c r="B8" s="82" t="s">
        <v>85</v>
      </c>
      <c r="C8" s="83" t="s">
        <v>86</v>
      </c>
      <c r="D8" s="129">
        <v>63</v>
      </c>
      <c r="E8" s="69" t="str">
        <f t="shared" si="0"/>
        <v>N</v>
      </c>
    </row>
    <row r="9" spans="1:5" ht="16.5" customHeight="1">
      <c r="A9" s="20">
        <v>7</v>
      </c>
      <c r="B9" s="82" t="s">
        <v>87</v>
      </c>
      <c r="C9" s="83" t="s">
        <v>88</v>
      </c>
      <c r="D9" s="129">
        <v>63</v>
      </c>
      <c r="E9" s="69" t="str">
        <f t="shared" si="0"/>
        <v>N</v>
      </c>
    </row>
    <row r="10" spans="1:5" ht="16.5" customHeight="1">
      <c r="A10" s="20">
        <v>8</v>
      </c>
      <c r="B10" s="82" t="s">
        <v>89</v>
      </c>
      <c r="C10" s="84" t="s">
        <v>90</v>
      </c>
      <c r="D10" s="129">
        <v>63</v>
      </c>
      <c r="E10" s="69" t="str">
        <f t="shared" si="0"/>
        <v>N</v>
      </c>
    </row>
    <row r="11" spans="1:5" ht="16.5" customHeight="1">
      <c r="A11" s="20">
        <v>9</v>
      </c>
      <c r="B11" s="82" t="s">
        <v>91</v>
      </c>
      <c r="C11" s="83" t="s">
        <v>92</v>
      </c>
      <c r="D11" s="129">
        <v>70</v>
      </c>
      <c r="E11" s="69" t="str">
        <f t="shared" si="0"/>
        <v>N</v>
      </c>
    </row>
    <row r="12" spans="1:5" ht="16.5" customHeight="1">
      <c r="A12" s="20">
        <v>10</v>
      </c>
      <c r="B12" s="82" t="s">
        <v>93</v>
      </c>
      <c r="C12" s="83" t="s">
        <v>94</v>
      </c>
      <c r="D12" s="129">
        <v>60.666666666666671</v>
      </c>
      <c r="E12" s="69" t="str">
        <f t="shared" si="0"/>
        <v>N</v>
      </c>
    </row>
    <row r="13" spans="1:5" ht="16.5" customHeight="1">
      <c r="A13" s="20">
        <v>11</v>
      </c>
      <c r="B13" s="82" t="s">
        <v>95</v>
      </c>
      <c r="C13" s="83" t="s">
        <v>96</v>
      </c>
      <c r="D13" s="129">
        <v>58.333333333333336</v>
      </c>
      <c r="E13" s="69" t="str">
        <f t="shared" si="0"/>
        <v>Y</v>
      </c>
    </row>
    <row r="14" spans="1:5" ht="16.5" customHeight="1">
      <c r="A14" s="20">
        <v>12</v>
      </c>
      <c r="B14" s="82" t="s">
        <v>97</v>
      </c>
      <c r="C14" s="83" t="s">
        <v>98</v>
      </c>
      <c r="D14" s="129">
        <v>60.666666666666671</v>
      </c>
      <c r="E14" s="69" t="str">
        <f t="shared" si="0"/>
        <v>N</v>
      </c>
    </row>
    <row r="15" spans="1:5" ht="16.5" customHeight="1">
      <c r="A15" s="20">
        <v>13</v>
      </c>
      <c r="B15" s="82" t="s">
        <v>99</v>
      </c>
      <c r="C15" s="83" t="s">
        <v>100</v>
      </c>
      <c r="D15" s="129">
        <v>60.666666666666671</v>
      </c>
      <c r="E15" s="69" t="str">
        <f t="shared" si="0"/>
        <v>N</v>
      </c>
    </row>
    <row r="16" spans="1:5" ht="16.5" customHeight="1">
      <c r="A16" s="20">
        <v>14</v>
      </c>
      <c r="B16" s="82" t="s">
        <v>101</v>
      </c>
      <c r="C16" s="83" t="s">
        <v>102</v>
      </c>
      <c r="D16" s="129">
        <v>58.333333333333336</v>
      </c>
      <c r="E16" s="69" t="str">
        <f t="shared" si="0"/>
        <v>Y</v>
      </c>
    </row>
    <row r="17" spans="1:5" ht="16.5" customHeight="1">
      <c r="A17" s="20">
        <v>15</v>
      </c>
      <c r="B17" s="82" t="s">
        <v>103</v>
      </c>
      <c r="C17" s="83" t="s">
        <v>104</v>
      </c>
      <c r="D17" s="129">
        <v>56</v>
      </c>
      <c r="E17" s="69" t="str">
        <f t="shared" si="0"/>
        <v>Y</v>
      </c>
    </row>
    <row r="18" spans="1:5" ht="16.5" customHeight="1">
      <c r="A18" s="20">
        <v>16</v>
      </c>
      <c r="B18" s="82" t="s">
        <v>105</v>
      </c>
      <c r="C18" s="85" t="s">
        <v>106</v>
      </c>
      <c r="D18" s="129">
        <v>65.333333333333329</v>
      </c>
      <c r="E18" s="69" t="str">
        <f t="shared" si="0"/>
        <v>N</v>
      </c>
    </row>
    <row r="19" spans="1:5" ht="16.5" customHeight="1">
      <c r="A19" s="20">
        <v>17</v>
      </c>
      <c r="B19" s="82" t="s">
        <v>107</v>
      </c>
      <c r="C19" s="83" t="s">
        <v>108</v>
      </c>
      <c r="D19" s="129">
        <v>67.666666666666671</v>
      </c>
      <c r="E19" s="69" t="str">
        <f t="shared" si="0"/>
        <v>N</v>
      </c>
    </row>
    <row r="20" spans="1:5" ht="28.5" customHeight="1">
      <c r="A20" s="20">
        <v>18</v>
      </c>
      <c r="B20" s="83" t="s">
        <v>109</v>
      </c>
      <c r="C20" s="83" t="s">
        <v>110</v>
      </c>
      <c r="D20" s="129">
        <v>60.666666666666671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4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26" ht="19.5" customHeight="1">
      <c r="A2" s="104" t="s">
        <v>65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spans="1:26" ht="19.5" customHeight="1">
      <c r="A3" s="104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6" ht="19.5" customHeight="1">
      <c r="A4" s="104" t="s">
        <v>128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2" t="s">
        <v>19</v>
      </c>
      <c r="B5" s="111" t="s">
        <v>20</v>
      </c>
      <c r="C5" s="35" t="s">
        <v>21</v>
      </c>
      <c r="D5" s="112" t="s">
        <v>112</v>
      </c>
      <c r="E5" s="112" t="s">
        <v>114</v>
      </c>
      <c r="F5" s="112" t="s">
        <v>115</v>
      </c>
      <c r="G5" s="112" t="s">
        <v>116</v>
      </c>
      <c r="H5" s="112" t="s">
        <v>117</v>
      </c>
      <c r="I5" s="104" t="s">
        <v>66</v>
      </c>
      <c r="J5" s="87"/>
      <c r="K5" s="87"/>
      <c r="L5" s="87"/>
      <c r="M5" s="88"/>
      <c r="N5" s="112" t="s">
        <v>24</v>
      </c>
      <c r="O5" s="112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3"/>
      <c r="B6" s="113"/>
      <c r="C6" s="35" t="s">
        <v>48</v>
      </c>
      <c r="D6" s="91"/>
      <c r="E6" s="91"/>
      <c r="F6" s="91"/>
      <c r="G6" s="91"/>
      <c r="H6" s="91"/>
      <c r="I6" s="112" t="s">
        <v>112</v>
      </c>
      <c r="J6" s="112" t="s">
        <v>114</v>
      </c>
      <c r="K6" s="112" t="s">
        <v>115</v>
      </c>
      <c r="L6" s="112" t="s">
        <v>116</v>
      </c>
      <c r="M6" s="112" t="s">
        <v>117</v>
      </c>
      <c r="N6" s="113"/>
      <c r="O6" s="113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3"/>
      <c r="B7" s="113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91"/>
      <c r="J7" s="91"/>
      <c r="K7" s="91"/>
      <c r="L7" s="91"/>
      <c r="M7" s="91"/>
      <c r="N7" s="91"/>
      <c r="O7" s="9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1"/>
      <c r="B8" s="91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18">
        <v>0.75</v>
      </c>
      <c r="J8" s="118">
        <v>0.75</v>
      </c>
      <c r="K8" s="118">
        <v>0.75</v>
      </c>
      <c r="L8" s="118">
        <v>0.75</v>
      </c>
      <c r="M8" s="118">
        <v>0.75</v>
      </c>
      <c r="N8" s="112">
        <f>SUM(D8:H8)</f>
        <v>140</v>
      </c>
      <c r="O8" s="112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4" t="s">
        <v>29</v>
      </c>
      <c r="B9" s="87"/>
      <c r="C9" s="88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91"/>
      <c r="J9" s="91"/>
      <c r="K9" s="91"/>
      <c r="L9" s="91"/>
      <c r="M9" s="91"/>
      <c r="N9" s="91"/>
      <c r="O9" s="9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83" t="s">
        <v>75</v>
      </c>
      <c r="C10" s="83" t="s">
        <v>76</v>
      </c>
      <c r="D10" s="37">
        <f>' MID Term 1'!D7</f>
        <v>22.400000000000002</v>
      </c>
      <c r="E10" s="37">
        <f>' MID Term 1'!H7</f>
        <v>23.400000000000002</v>
      </c>
      <c r="F10" s="37">
        <f>' MID Term 1'!L7+'MID Term 2'!F7</f>
        <v>20.399999999999991</v>
      </c>
      <c r="G10" s="54">
        <f>'MID Term 2'!J7</f>
        <v>22.400000000000002</v>
      </c>
      <c r="H10" s="37">
        <f>'MID Term 2'!N7</f>
        <v>23.400000000000002</v>
      </c>
      <c r="I10" s="37">
        <f t="shared" ref="I10:I27" si="0">IF((D10/$D$8)&gt;=$I$8,1,0)</f>
        <v>1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1</v>
      </c>
      <c r="M10" s="37">
        <f t="shared" ref="M10:M27" si="4">IF((H10/$H$8)&gt;=$M$8,1,0)</f>
        <v>1</v>
      </c>
      <c r="N10" s="37">
        <f t="shared" ref="N10:N27" si="5">SUM(D10:H10)</f>
        <v>112</v>
      </c>
      <c r="O10" s="37">
        <f t="shared" ref="O10:O27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83" t="s">
        <v>77</v>
      </c>
      <c r="C11" s="83" t="s">
        <v>78</v>
      </c>
      <c r="D11" s="37">
        <f>' MID Term 1'!D8</f>
        <v>24.266666666666666</v>
      </c>
      <c r="E11" s="37">
        <f>' MID Term 1'!H8</f>
        <v>25.266666666666666</v>
      </c>
      <c r="F11" s="37">
        <f>' MID Term 1'!L8+'MID Term 2'!F8</f>
        <v>22.26666666666668</v>
      </c>
      <c r="G11" s="54">
        <f>'MID Term 2'!J8</f>
        <v>24.266666666666666</v>
      </c>
      <c r="H11" s="37">
        <f>'MID Term 2'!N8</f>
        <v>25.266666666666666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121.33333333333334</v>
      </c>
      <c r="O11" s="37">
        <f t="shared" si="6"/>
        <v>61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82" t="s">
        <v>79</v>
      </c>
      <c r="C12" s="83" t="s">
        <v>80</v>
      </c>
      <c r="D12" s="37">
        <f>' MID Term 1'!D9</f>
        <v>26.133333333333329</v>
      </c>
      <c r="E12" s="37">
        <f>' MID Term 1'!H9</f>
        <v>27.133333333333329</v>
      </c>
      <c r="F12" s="37">
        <f>' MID Term 1'!L9+'MID Term 2'!F9</f>
        <v>24.6</v>
      </c>
      <c r="G12" s="54">
        <f>'MID Term 2'!J9</f>
        <v>27.06666666666667</v>
      </c>
      <c r="H12" s="37">
        <f>'MID Term 2'!N9</f>
        <v>28.06666666666667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133</v>
      </c>
      <c r="O12" s="37">
        <f t="shared" si="6"/>
        <v>67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82" t="s">
        <v>81</v>
      </c>
      <c r="C13" s="84" t="s">
        <v>82</v>
      </c>
      <c r="D13" s="37">
        <f>' MID Term 1'!D10</f>
        <v>22.400000000000002</v>
      </c>
      <c r="E13" s="37">
        <f>' MID Term 1'!H10</f>
        <v>23.400000000000002</v>
      </c>
      <c r="F13" s="37">
        <f>' MID Term 1'!L10+'MID Term 2'!F10</f>
        <v>21.799999999999997</v>
      </c>
      <c r="G13" s="54">
        <f>'MID Term 2'!J10</f>
        <v>25.2</v>
      </c>
      <c r="H13" s="37">
        <f>'MID Term 2'!N10</f>
        <v>26.2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119</v>
      </c>
      <c r="O13" s="37">
        <f t="shared" si="6"/>
        <v>60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82" t="s">
        <v>83</v>
      </c>
      <c r="C14" s="83" t="s">
        <v>84</v>
      </c>
      <c r="D14" s="37">
        <f>' MID Term 1'!D11</f>
        <v>24.266666666666666</v>
      </c>
      <c r="E14" s="37">
        <f>' MID Term 1'!H11</f>
        <v>25.266666666666666</v>
      </c>
      <c r="F14" s="37">
        <f>' MID Term 1'!L11+'MID Term 2'!F11</f>
        <v>22.733333333333341</v>
      </c>
      <c r="G14" s="54">
        <f>'MID Term 2'!J11</f>
        <v>25.2</v>
      </c>
      <c r="H14" s="37">
        <f>'MID Term 2'!N11</f>
        <v>26.2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123.66666666666669</v>
      </c>
      <c r="O14" s="37">
        <f t="shared" si="6"/>
        <v>62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82" t="s">
        <v>85</v>
      </c>
      <c r="C15" s="83" t="s">
        <v>86</v>
      </c>
      <c r="D15" s="37">
        <f>' MID Term 1'!D12</f>
        <v>27.06666666666667</v>
      </c>
      <c r="E15" s="37">
        <f>' MID Term 1'!H12</f>
        <v>28.06666666666667</v>
      </c>
      <c r="F15" s="37">
        <f>' MID Term 1'!L12+'MID Term 2'!F12</f>
        <v>24.133333333333333</v>
      </c>
      <c r="G15" s="54">
        <f>'MID Term 2'!J12</f>
        <v>25.2</v>
      </c>
      <c r="H15" s="37">
        <f>'MID Term 2'!N12</f>
        <v>26.2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130.66666666666669</v>
      </c>
      <c r="O15" s="37">
        <f t="shared" si="6"/>
        <v>65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82" t="s">
        <v>87</v>
      </c>
      <c r="C16" s="83" t="s">
        <v>88</v>
      </c>
      <c r="D16" s="37">
        <f>' MID Term 1'!D13</f>
        <v>23.333333333333336</v>
      </c>
      <c r="E16" s="37">
        <f>' MID Term 1'!H13</f>
        <v>24.333333333333336</v>
      </c>
      <c r="F16" s="37">
        <f>' MID Term 1'!L13+'MID Term 2'!F13</f>
        <v>22.266666666666666</v>
      </c>
      <c r="G16" s="54">
        <f>'MID Term 2'!J13</f>
        <v>25.2</v>
      </c>
      <c r="H16" s="37">
        <f>'MID Term 2'!N13</f>
        <v>26.2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121.33333333333334</v>
      </c>
      <c r="O16" s="37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82" t="s">
        <v>89</v>
      </c>
      <c r="C17" s="84" t="s">
        <v>90</v>
      </c>
      <c r="D17" s="37">
        <f>' MID Term 1'!D14</f>
        <v>26.133333333333329</v>
      </c>
      <c r="E17" s="37">
        <f>' MID Term 1'!H14</f>
        <v>27.133333333333329</v>
      </c>
      <c r="F17" s="37">
        <f>' MID Term 1'!L14+'MID Term 2'!F14</f>
        <v>23.666666666666671</v>
      </c>
      <c r="G17" s="54">
        <f>'MID Term 2'!J14</f>
        <v>25.2</v>
      </c>
      <c r="H17" s="37">
        <f>'MID Term 2'!N14</f>
        <v>26.2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128.33333333333334</v>
      </c>
      <c r="O17" s="37">
        <f t="shared" si="6"/>
        <v>64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82" t="s">
        <v>91</v>
      </c>
      <c r="C18" s="83" t="s">
        <v>92</v>
      </c>
      <c r="D18" s="37">
        <f>' MID Term 1'!D15</f>
        <v>28</v>
      </c>
      <c r="E18" s="37">
        <f>' MID Term 1'!H15</f>
        <v>28</v>
      </c>
      <c r="F18" s="37">
        <f>' MID Term 1'!L15+'MID Term 2'!F15</f>
        <v>28</v>
      </c>
      <c r="G18" s="54">
        <f>'MID Term 2'!J15</f>
        <v>28</v>
      </c>
      <c r="H18" s="37">
        <f>'MID Term 2'!N15</f>
        <v>28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82" t="s">
        <v>93</v>
      </c>
      <c r="C19" s="83" t="s">
        <v>94</v>
      </c>
      <c r="D19" s="37">
        <f>' MID Term 1'!D16</f>
        <v>27.06666666666667</v>
      </c>
      <c r="E19" s="37">
        <f>' MID Term 1'!H16</f>
        <v>28.06666666666667</v>
      </c>
      <c r="F19" s="37">
        <f>' MID Term 1'!L16+'MID Term 2'!F16</f>
        <v>23.666666666666671</v>
      </c>
      <c r="G19" s="54">
        <f>'MID Term 2'!J16</f>
        <v>24.266666666666666</v>
      </c>
      <c r="H19" s="37">
        <f>'MID Term 2'!N16</f>
        <v>25.266666666666666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128.33333333333334</v>
      </c>
      <c r="O19" s="37">
        <f t="shared" si="6"/>
        <v>64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82" t="s">
        <v>95</v>
      </c>
      <c r="C20" s="83" t="s">
        <v>96</v>
      </c>
      <c r="D20" s="37">
        <f>' MID Term 1'!D17</f>
        <v>22.400000000000002</v>
      </c>
      <c r="E20" s="37">
        <f>' MID Term 1'!H17</f>
        <v>23.400000000000002</v>
      </c>
      <c r="F20" s="37">
        <f>' MID Term 1'!L17+'MID Term 2'!F17</f>
        <v>20.86666666666666</v>
      </c>
      <c r="G20" s="54">
        <f>'MID Term 2'!J17</f>
        <v>23.333333333333336</v>
      </c>
      <c r="H20" s="37">
        <f>'MID Term 2'!N17</f>
        <v>24.333333333333336</v>
      </c>
      <c r="I20" s="37">
        <f t="shared" si="0"/>
        <v>1</v>
      </c>
      <c r="J20" s="37">
        <f t="shared" si="1"/>
        <v>1</v>
      </c>
      <c r="K20" s="37">
        <f t="shared" si="2"/>
        <v>0</v>
      </c>
      <c r="L20" s="37">
        <f t="shared" si="3"/>
        <v>1</v>
      </c>
      <c r="M20" s="37">
        <f t="shared" si="4"/>
        <v>1</v>
      </c>
      <c r="N20" s="37">
        <f t="shared" si="5"/>
        <v>114.33333333333334</v>
      </c>
      <c r="O20" s="37">
        <f t="shared" si="6"/>
        <v>57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82" t="s">
        <v>97</v>
      </c>
      <c r="C21" s="83" t="s">
        <v>98</v>
      </c>
      <c r="D21" s="37">
        <f>' MID Term 1'!D18</f>
        <v>23.333333333333336</v>
      </c>
      <c r="E21" s="37">
        <f>' MID Term 1'!H18</f>
        <v>24.333333333333336</v>
      </c>
      <c r="F21" s="37">
        <f>' MID Term 1'!L18+'MID Term 2'!F18</f>
        <v>21.800000000000004</v>
      </c>
      <c r="G21" s="54">
        <f>'MID Term 2'!J18</f>
        <v>24.266666666666666</v>
      </c>
      <c r="H21" s="37">
        <f>'MID Term 2'!N18</f>
        <v>25.266666666666666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119</v>
      </c>
      <c r="O21" s="37">
        <f t="shared" si="6"/>
        <v>60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82" t="s">
        <v>99</v>
      </c>
      <c r="C22" s="83" t="s">
        <v>100</v>
      </c>
      <c r="D22" s="37">
        <f>' MID Term 1'!D19</f>
        <v>23.333333333333336</v>
      </c>
      <c r="E22" s="37">
        <f>' MID Term 1'!H19</f>
        <v>24.333333333333336</v>
      </c>
      <c r="F22" s="37">
        <f>' MID Term 1'!L19+'MID Term 2'!F19</f>
        <v>21.800000000000004</v>
      </c>
      <c r="G22" s="54">
        <f>'MID Term 2'!J19</f>
        <v>24.266666666666666</v>
      </c>
      <c r="H22" s="37">
        <f>'MID Term 2'!N19</f>
        <v>25.266666666666666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119</v>
      </c>
      <c r="O22" s="37">
        <f t="shared" si="6"/>
        <v>60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82" t="s">
        <v>101</v>
      </c>
      <c r="C23" s="83" t="s">
        <v>102</v>
      </c>
      <c r="D23" s="37">
        <f>' MID Term 1'!D20</f>
        <v>25.2</v>
      </c>
      <c r="E23" s="37">
        <f>' MID Term 1'!H20</f>
        <v>26.2</v>
      </c>
      <c r="F23" s="37">
        <f>' MID Term 1'!L20+'MID Term 2'!F20</f>
        <v>22.266666666666666</v>
      </c>
      <c r="G23" s="54">
        <f>'MID Term 2'!J20</f>
        <v>23.333333333333336</v>
      </c>
      <c r="H23" s="37">
        <f>'MID Term 2'!N20</f>
        <v>24.333333333333336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121.33333333333334</v>
      </c>
      <c r="O23" s="37">
        <f t="shared" si="6"/>
        <v>61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82" t="s">
        <v>103</v>
      </c>
      <c r="C24" s="83" t="s">
        <v>104</v>
      </c>
      <c r="D24" s="37">
        <f>' MID Term 1'!D21</f>
        <v>27.06666666666667</v>
      </c>
      <c r="E24" s="37">
        <f>' MID Term 1'!H21</f>
        <v>28.06666666666667</v>
      </c>
      <c r="F24" s="37">
        <f>' MID Term 1'!L21+'MID Term 2'!F21</f>
        <v>22.733333333333327</v>
      </c>
      <c r="G24" s="54">
        <f>'MID Term 2'!J21</f>
        <v>22.400000000000002</v>
      </c>
      <c r="H24" s="37">
        <f>'MID Term 2'!N21</f>
        <v>23.400000000000002</v>
      </c>
      <c r="I24" s="37">
        <f t="shared" si="0"/>
        <v>1</v>
      </c>
      <c r="J24" s="37">
        <f t="shared" si="1"/>
        <v>1</v>
      </c>
      <c r="K24" s="37">
        <f t="shared" si="2"/>
        <v>1</v>
      </c>
      <c r="L24" s="37">
        <f t="shared" si="3"/>
        <v>1</v>
      </c>
      <c r="M24" s="37">
        <f t="shared" si="4"/>
        <v>1</v>
      </c>
      <c r="N24" s="37">
        <f t="shared" si="5"/>
        <v>123.66666666666669</v>
      </c>
      <c r="O24" s="37">
        <f t="shared" si="6"/>
        <v>62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82" t="s">
        <v>105</v>
      </c>
      <c r="C25" s="85" t="s">
        <v>106</v>
      </c>
      <c r="D25" s="37">
        <f>' MID Term 1'!D22</f>
        <v>26.133333333333329</v>
      </c>
      <c r="E25" s="37">
        <f>' MID Term 1'!H22</f>
        <v>27.133333333333329</v>
      </c>
      <c r="F25" s="37">
        <f>' MID Term 1'!L22+'MID Term 2'!F22</f>
        <v>24.13333333333334</v>
      </c>
      <c r="G25" s="54">
        <f>'MID Term 2'!J22</f>
        <v>26.133333333333329</v>
      </c>
      <c r="H25" s="37">
        <f>'MID Term 2'!N22</f>
        <v>27.133333333333329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130.66666666666666</v>
      </c>
      <c r="O25" s="37">
        <f t="shared" si="6"/>
        <v>65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82" t="s">
        <v>107</v>
      </c>
      <c r="C26" s="83" t="s">
        <v>108</v>
      </c>
      <c r="D26" s="37">
        <f>' MID Term 1'!D23</f>
        <v>22.400000000000002</v>
      </c>
      <c r="E26" s="37">
        <f>' MID Term 1'!H23</f>
        <v>23.400000000000002</v>
      </c>
      <c r="F26" s="37">
        <f>' MID Term 1'!L23+'MID Term 2'!F23</f>
        <v>22.733333333333327</v>
      </c>
      <c r="G26" s="54">
        <f>'MID Term 2'!J23</f>
        <v>27.06666666666667</v>
      </c>
      <c r="H26" s="37">
        <f>'MID Term 2'!N23</f>
        <v>28.06666666666667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1</v>
      </c>
      <c r="M26" s="37">
        <f t="shared" si="4"/>
        <v>1</v>
      </c>
      <c r="N26" s="37">
        <f t="shared" si="5"/>
        <v>123.66666666666666</v>
      </c>
      <c r="O26" s="37">
        <f t="shared" si="6"/>
        <v>62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83" t="s">
        <v>109</v>
      </c>
      <c r="C27" s="83" t="s">
        <v>110</v>
      </c>
      <c r="D27" s="37">
        <f>' MID Term 1'!D24</f>
        <v>23.333333333333336</v>
      </c>
      <c r="E27" s="37">
        <f>' MID Term 1'!H24</f>
        <v>24.333333333333336</v>
      </c>
      <c r="F27" s="37">
        <f>' MID Term 1'!L24+'MID Term 2'!F24</f>
        <v>21.800000000000004</v>
      </c>
      <c r="G27" s="54">
        <f>'MID Term 2'!J24</f>
        <v>24.266666666666666</v>
      </c>
      <c r="H27" s="37">
        <f>'MID Term 2'!N24</f>
        <v>25.266666666666666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119</v>
      </c>
      <c r="O27" s="37">
        <f t="shared" si="6"/>
        <v>60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18</v>
      </c>
      <c r="J28" s="56">
        <f>SUM(J10:J27)</f>
        <v>18</v>
      </c>
      <c r="K28" s="56">
        <f>SUM(K10:K27)</f>
        <v>16</v>
      </c>
      <c r="L28" s="56">
        <f>SUM(L10:L27)</f>
        <v>18</v>
      </c>
      <c r="M28" s="56">
        <f>SUM(M10:M27)</f>
        <v>18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5" t="s">
        <v>68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10" t="s">
        <v>30</v>
      </c>
      <c r="B33" s="87"/>
      <c r="C33" s="88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0" t="s">
        <v>129</v>
      </c>
      <c r="B34" s="87"/>
      <c r="C34" s="88"/>
      <c r="D34" s="58">
        <f>ROUND((I28/D28*100),0)</f>
        <v>100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0" t="s">
        <v>130</v>
      </c>
      <c r="B35" s="87"/>
      <c r="C35" s="88"/>
      <c r="D35" s="58">
        <f>ROUND((J28/E28*100),0)</f>
        <v>100</v>
      </c>
      <c r="E35" s="57">
        <f t="shared" si="7"/>
        <v>3</v>
      </c>
      <c r="F35" s="58">
        <f t="shared" si="8"/>
        <v>0.60000000000000009</v>
      </c>
      <c r="G35" s="58"/>
      <c r="H35" s="39"/>
      <c r="I35" s="116" t="s">
        <v>69</v>
      </c>
      <c r="J35" s="117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0" t="s">
        <v>131</v>
      </c>
      <c r="B36" s="87"/>
      <c r="C36" s="88"/>
      <c r="D36" s="58">
        <f>ROUND((K28/F28*100),0)</f>
        <v>89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10" t="s">
        <v>132</v>
      </c>
      <c r="B37" s="87"/>
      <c r="C37" s="88"/>
      <c r="D37" s="58">
        <f>ROUND((L28/G28*100),0)</f>
        <v>100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10" t="s">
        <v>133</v>
      </c>
      <c r="B38" s="87"/>
      <c r="C38" s="88"/>
      <c r="D38" s="58">
        <f>ROUND((M28/H28*100),0)</f>
        <v>100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5" t="s">
        <v>70</v>
      </c>
      <c r="B39" s="99"/>
      <c r="C39" s="99"/>
      <c r="D39" s="99"/>
      <c r="E39" s="99"/>
      <c r="F39" s="99"/>
      <c r="G39" s="99"/>
      <c r="H39" s="100"/>
      <c r="I39" s="115" t="s">
        <v>71</v>
      </c>
      <c r="J39" s="99"/>
      <c r="K39" s="99"/>
      <c r="L39" s="99"/>
      <c r="M39" s="99"/>
      <c r="N39" s="99"/>
      <c r="O39" s="100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6"/>
      <c r="B40" s="107"/>
      <c r="C40" s="107"/>
      <c r="D40" s="107"/>
      <c r="E40" s="107"/>
      <c r="F40" s="107"/>
      <c r="G40" s="107"/>
      <c r="H40" s="108"/>
      <c r="I40" s="106"/>
      <c r="J40" s="107"/>
      <c r="K40" s="107"/>
      <c r="L40" s="107"/>
      <c r="M40" s="107"/>
      <c r="N40" s="107"/>
      <c r="O40" s="108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6"/>
      <c r="B41" s="107"/>
      <c r="C41" s="107"/>
      <c r="D41" s="107"/>
      <c r="E41" s="107"/>
      <c r="F41" s="107"/>
      <c r="G41" s="107"/>
      <c r="H41" s="108"/>
      <c r="I41" s="106"/>
      <c r="J41" s="107"/>
      <c r="K41" s="107"/>
      <c r="L41" s="107"/>
      <c r="M41" s="107"/>
      <c r="N41" s="107"/>
      <c r="O41" s="108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02"/>
      <c r="O42" s="103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DSA</cp:lastModifiedBy>
  <dcterms:created xsi:type="dcterms:W3CDTF">2018-02-21T04:44:08Z</dcterms:created>
  <dcterms:modified xsi:type="dcterms:W3CDTF">2024-09-27T09:32:01Z</dcterms:modified>
</cp:coreProperties>
</file>