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6" activeTab="6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Class'!$A$2:$E$20</definedName>
    <definedName name="_xlnm._FilterDatabase" localSheetId="7" hidden="1">'Remedial Class-2'!$A$2:$E$20</definedName>
    <definedName name="_xlnm._FilterDatabase" localSheetId="1" hidden="1">'Sessional + End Term Assessment'!$A$8:$H$29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11" i="9"/>
  <c r="H12"/>
  <c r="H13"/>
  <c r="H14"/>
  <c r="H15"/>
  <c r="H16"/>
  <c r="H17"/>
  <c r="H18"/>
  <c r="H19"/>
  <c r="H20"/>
  <c r="H21"/>
  <c r="H22"/>
  <c r="H23"/>
  <c r="H24"/>
  <c r="H25"/>
  <c r="H26"/>
  <c r="H27"/>
  <c r="H10"/>
  <c r="G11"/>
  <c r="G12"/>
  <c r="G13"/>
  <c r="G14"/>
  <c r="G15"/>
  <c r="G16"/>
  <c r="G17"/>
  <c r="G18"/>
  <c r="G19"/>
  <c r="G20"/>
  <c r="G21"/>
  <c r="G22"/>
  <c r="G23"/>
  <c r="G24"/>
  <c r="G25"/>
  <c r="G26"/>
  <c r="G27"/>
  <c r="G10"/>
  <c r="F11"/>
  <c r="F12"/>
  <c r="F13"/>
  <c r="F14"/>
  <c r="F15"/>
  <c r="F16"/>
  <c r="F17"/>
  <c r="F18"/>
  <c r="F19"/>
  <c r="F20"/>
  <c r="F21"/>
  <c r="F22"/>
  <c r="F23"/>
  <c r="F24"/>
  <c r="F25"/>
  <c r="F26"/>
  <c r="F27"/>
  <c r="F10"/>
  <c r="E11"/>
  <c r="E12"/>
  <c r="E13"/>
  <c r="E14"/>
  <c r="E15"/>
  <c r="E16"/>
  <c r="E17"/>
  <c r="E18"/>
  <c r="E19"/>
  <c r="E20"/>
  <c r="E21"/>
  <c r="E22"/>
  <c r="E23"/>
  <c r="E24"/>
  <c r="E25"/>
  <c r="E26"/>
  <c r="E27"/>
  <c r="E10"/>
  <c r="D11"/>
  <c r="D12"/>
  <c r="D13"/>
  <c r="D14"/>
  <c r="D15"/>
  <c r="D16"/>
  <c r="D17"/>
  <c r="D18"/>
  <c r="D19"/>
  <c r="D20"/>
  <c r="D21"/>
  <c r="D22"/>
  <c r="D23"/>
  <c r="D24"/>
  <c r="D25"/>
  <c r="D26"/>
  <c r="D27"/>
  <c r="D10"/>
  <c r="E4" i="8" l="1"/>
  <c r="E5"/>
  <c r="E6"/>
  <c r="E7"/>
  <c r="E8"/>
  <c r="E9"/>
  <c r="E10"/>
  <c r="E11"/>
  <c r="E12"/>
  <c r="E13"/>
  <c r="E14"/>
  <c r="E15"/>
  <c r="E16"/>
  <c r="E17"/>
  <c r="E18"/>
  <c r="E19"/>
  <c r="E20"/>
  <c r="E3"/>
  <c r="E4" i="6"/>
  <c r="E5"/>
  <c r="E6"/>
  <c r="E7"/>
  <c r="E8"/>
  <c r="E9"/>
  <c r="E10"/>
  <c r="E11"/>
  <c r="E12"/>
  <c r="E13"/>
  <c r="E14"/>
  <c r="E15"/>
  <c r="E16"/>
  <c r="E17"/>
  <c r="E18"/>
  <c r="E19"/>
  <c r="E20"/>
  <c r="E3"/>
  <c r="H8" i="9"/>
  <c r="G8"/>
  <c r="L27" s="1"/>
  <c r="F8"/>
  <c r="E8"/>
  <c r="J27" s="1"/>
  <c r="D8"/>
  <c r="Q24" i="7"/>
  <c r="P24"/>
  <c r="O24"/>
  <c r="I24"/>
  <c r="H24"/>
  <c r="G24"/>
  <c r="Q23"/>
  <c r="P23"/>
  <c r="O23"/>
  <c r="L23"/>
  <c r="I23"/>
  <c r="H23"/>
  <c r="G23"/>
  <c r="Q22"/>
  <c r="P22"/>
  <c r="O22"/>
  <c r="I22"/>
  <c r="H22"/>
  <c r="G22"/>
  <c r="Q21"/>
  <c r="P21"/>
  <c r="O21"/>
  <c r="L21"/>
  <c r="I21"/>
  <c r="H21"/>
  <c r="G21"/>
  <c r="Q20"/>
  <c r="P20"/>
  <c r="O20"/>
  <c r="K20"/>
  <c r="L23" i="9"/>
  <c r="I20" i="7"/>
  <c r="H20"/>
  <c r="G20"/>
  <c r="Q19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L7"/>
  <c r="I7"/>
  <c r="H7"/>
  <c r="G7"/>
  <c r="O24" i="5"/>
  <c r="N24"/>
  <c r="M24"/>
  <c r="G24"/>
  <c r="F24"/>
  <c r="E24"/>
  <c r="O23"/>
  <c r="N23"/>
  <c r="M23"/>
  <c r="J23"/>
  <c r="G23"/>
  <c r="F23"/>
  <c r="E23"/>
  <c r="O22"/>
  <c r="N22"/>
  <c r="M22"/>
  <c r="G22"/>
  <c r="F22"/>
  <c r="E22"/>
  <c r="O21"/>
  <c r="N21"/>
  <c r="M21"/>
  <c r="J21"/>
  <c r="G21"/>
  <c r="F21"/>
  <c r="E21"/>
  <c r="O20"/>
  <c r="N20"/>
  <c r="M20"/>
  <c r="G20"/>
  <c r="F20"/>
  <c r="E20"/>
  <c r="O19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5" i="2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6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E25" i="5" l="1"/>
  <c r="E26" s="1"/>
  <c r="G25"/>
  <c r="G26" s="1"/>
  <c r="P25" i="7"/>
  <c r="P26" s="1"/>
  <c r="J23" i="9"/>
  <c r="J25"/>
  <c r="L11"/>
  <c r="L13"/>
  <c r="L15"/>
  <c r="L25"/>
  <c r="N8"/>
  <c r="O8" s="1"/>
  <c r="K8" i="7"/>
  <c r="K16"/>
  <c r="K24"/>
  <c r="Q25"/>
  <c r="Q26" s="1"/>
  <c r="K10"/>
  <c r="K14"/>
  <c r="K18"/>
  <c r="K22"/>
  <c r="M7"/>
  <c r="M9"/>
  <c r="M11"/>
  <c r="M13"/>
  <c r="M15"/>
  <c r="M17"/>
  <c r="M19"/>
  <c r="M21"/>
  <c r="M23"/>
  <c r="N12" i="9"/>
  <c r="O12" s="1"/>
  <c r="N20"/>
  <c r="O20" s="1"/>
  <c r="G25" i="7"/>
  <c r="G26" s="1"/>
  <c r="I25"/>
  <c r="I26" s="1"/>
  <c r="K7"/>
  <c r="O25"/>
  <c r="O26" s="1"/>
  <c r="M8"/>
  <c r="K9"/>
  <c r="M10"/>
  <c r="K11"/>
  <c r="M12"/>
  <c r="K13"/>
  <c r="M14"/>
  <c r="K15"/>
  <c r="M16"/>
  <c r="K17"/>
  <c r="M18"/>
  <c r="K19"/>
  <c r="M20"/>
  <c r="K21"/>
  <c r="M22"/>
  <c r="K23"/>
  <c r="M24"/>
  <c r="L14" i="9"/>
  <c r="L22"/>
  <c r="I23" i="5"/>
  <c r="I15"/>
  <c r="M25"/>
  <c r="M26" s="1"/>
  <c r="O25"/>
  <c r="O26" s="1"/>
  <c r="I11"/>
  <c r="I19"/>
  <c r="H26" i="2"/>
  <c r="D29" s="1"/>
  <c r="I10" i="9"/>
  <c r="M12"/>
  <c r="K13"/>
  <c r="I14"/>
  <c r="M16"/>
  <c r="K17"/>
  <c r="I18"/>
  <c r="M20"/>
  <c r="K21"/>
  <c r="I22"/>
  <c r="M24"/>
  <c r="K25"/>
  <c r="I26"/>
  <c r="M10"/>
  <c r="K11"/>
  <c r="I12"/>
  <c r="M14"/>
  <c r="K15"/>
  <c r="I16"/>
  <c r="M18"/>
  <c r="K19"/>
  <c r="I20"/>
  <c r="M22"/>
  <c r="K23"/>
  <c r="I24"/>
  <c r="M26"/>
  <c r="K27"/>
  <c r="I9" i="5"/>
  <c r="I13"/>
  <c r="I17"/>
  <c r="I21"/>
  <c r="F25"/>
  <c r="F26" s="1"/>
  <c r="K7"/>
  <c r="N25"/>
  <c r="N26" s="1"/>
  <c r="I8"/>
  <c r="K9"/>
  <c r="I10"/>
  <c r="K11"/>
  <c r="I12"/>
  <c r="K13"/>
  <c r="I14"/>
  <c r="K15"/>
  <c r="I16"/>
  <c r="K17"/>
  <c r="I18"/>
  <c r="K19"/>
  <c r="I20"/>
  <c r="K21"/>
  <c r="I22"/>
  <c r="K23"/>
  <c r="I24"/>
  <c r="J10" i="9"/>
  <c r="L10"/>
  <c r="J14"/>
  <c r="J18"/>
  <c r="L18"/>
  <c r="J22"/>
  <c r="J26"/>
  <c r="L26"/>
  <c r="K8" i="5"/>
  <c r="K10"/>
  <c r="K12"/>
  <c r="K14"/>
  <c r="K16"/>
  <c r="K18"/>
  <c r="K20"/>
  <c r="K22"/>
  <c r="K24"/>
  <c r="J12" i="9"/>
  <c r="L12"/>
  <c r="J16"/>
  <c r="L16"/>
  <c r="J20"/>
  <c r="L20"/>
  <c r="J24"/>
  <c r="L24"/>
  <c r="D28" i="2"/>
  <c r="E28" s="1"/>
  <c r="D6" i="3" s="1"/>
  <c r="E6" s="1"/>
  <c r="K25" i="7"/>
  <c r="K26" s="1"/>
  <c r="N11" i="9"/>
  <c r="O11" s="1"/>
  <c r="N13"/>
  <c r="O13" s="1"/>
  <c r="N15"/>
  <c r="O15" s="1"/>
  <c r="N17"/>
  <c r="O17" s="1"/>
  <c r="N19"/>
  <c r="O19" s="1"/>
  <c r="N21"/>
  <c r="O21" s="1"/>
  <c r="N23"/>
  <c r="O23" s="1"/>
  <c r="N25"/>
  <c r="O25" s="1"/>
  <c r="N27"/>
  <c r="O27" s="1"/>
  <c r="J8" i="5"/>
  <c r="J10"/>
  <c r="J12"/>
  <c r="J14"/>
  <c r="J16"/>
  <c r="J18"/>
  <c r="J20"/>
  <c r="J22"/>
  <c r="J24"/>
  <c r="H25" i="7"/>
  <c r="H26" s="1"/>
  <c r="L8"/>
  <c r="L10"/>
  <c r="L12"/>
  <c r="L14"/>
  <c r="L16"/>
  <c r="L18"/>
  <c r="L20"/>
  <c r="L22"/>
  <c r="L24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I23"/>
  <c r="M23"/>
  <c r="N24"/>
  <c r="O24" s="1"/>
  <c r="K24"/>
  <c r="I25"/>
  <c r="M25"/>
  <c r="K26"/>
  <c r="I27"/>
  <c r="M27"/>
  <c r="M25" i="7" l="1"/>
  <c r="M26" s="1"/>
  <c r="J28" i="9"/>
  <c r="D35" s="1"/>
  <c r="E35" s="1"/>
  <c r="M7" i="10" s="1"/>
  <c r="N26" i="9"/>
  <c r="O26" s="1"/>
  <c r="N22"/>
  <c r="O22" s="1"/>
  <c r="N18"/>
  <c r="O18" s="1"/>
  <c r="N14"/>
  <c r="O14" s="1"/>
  <c r="N10"/>
  <c r="O10" s="1"/>
  <c r="L25" i="7"/>
  <c r="L26" s="1"/>
  <c r="E29" i="2"/>
  <c r="G6" i="3" s="1"/>
  <c r="H6" s="1"/>
  <c r="F6"/>
  <c r="C6"/>
  <c r="I25" i="5"/>
  <c r="I26" s="1"/>
  <c r="M28" i="9"/>
  <c r="D38" s="1"/>
  <c r="E38" s="1"/>
  <c r="N10" i="10" s="1"/>
  <c r="J25" i="5"/>
  <c r="J26" s="1"/>
  <c r="K25"/>
  <c r="K26" s="1"/>
  <c r="L28" i="9"/>
  <c r="D37" s="1"/>
  <c r="E37" s="1"/>
  <c r="O9" i="10" s="1"/>
  <c r="I28" i="9"/>
  <c r="D34" s="1"/>
  <c r="E34" s="1"/>
  <c r="N6" i="10" s="1"/>
  <c r="O7"/>
  <c r="K7"/>
  <c r="G7"/>
  <c r="C7"/>
  <c r="N7"/>
  <c r="J7"/>
  <c r="F7"/>
  <c r="B7"/>
  <c r="P6" i="4"/>
  <c r="N6"/>
  <c r="L6"/>
  <c r="J6"/>
  <c r="H6"/>
  <c r="F6"/>
  <c r="D6"/>
  <c r="B6"/>
  <c r="O6"/>
  <c r="M6"/>
  <c r="K6"/>
  <c r="I6"/>
  <c r="G6"/>
  <c r="E6"/>
  <c r="C6"/>
  <c r="I6" i="3"/>
  <c r="K28" i="9"/>
  <c r="D36" s="1"/>
  <c r="E36" s="1"/>
  <c r="F35" l="1"/>
  <c r="D7" i="10"/>
  <c r="H7"/>
  <c r="L7"/>
  <c r="P7"/>
  <c r="E7"/>
  <c r="I7"/>
  <c r="B9"/>
  <c r="J9"/>
  <c r="F9"/>
  <c r="N9"/>
  <c r="D9"/>
  <c r="H9"/>
  <c r="L9"/>
  <c r="P9"/>
  <c r="C9"/>
  <c r="G9"/>
  <c r="K9"/>
  <c r="F37" i="9"/>
  <c r="E9" i="10"/>
  <c r="I9"/>
  <c r="M9"/>
  <c r="I6"/>
  <c r="D6"/>
  <c r="E6"/>
  <c r="M6"/>
  <c r="L6"/>
  <c r="F34" i="9"/>
  <c r="H6" i="10"/>
  <c r="P6"/>
  <c r="C10"/>
  <c r="G10"/>
  <c r="K10"/>
  <c r="O10"/>
  <c r="D10"/>
  <c r="H10"/>
  <c r="L10"/>
  <c r="P10"/>
  <c r="F38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F11" s="1"/>
  <c r="F6" i="11" s="1"/>
  <c r="F7" s="1"/>
  <c r="D8" i="10"/>
  <c r="B8"/>
  <c r="O8"/>
  <c r="M8"/>
  <c r="K8"/>
  <c r="I8"/>
  <c r="G8"/>
  <c r="E8"/>
  <c r="E11" s="1"/>
  <c r="E6" i="11" s="1"/>
  <c r="E7" s="1"/>
  <c r="C8" i="10"/>
  <c r="F36" i="9"/>
  <c r="O11" i="10" l="1"/>
  <c r="O6" i="11" s="1"/>
  <c r="O7" s="1"/>
  <c r="N11" i="10"/>
  <c r="N6" i="11" s="1"/>
  <c r="N7" s="1"/>
  <c r="I11" i="10"/>
  <c r="I6" i="11" s="1"/>
  <c r="I7" s="1"/>
  <c r="J11" i="10"/>
  <c r="J6" i="11" s="1"/>
  <c r="J7" s="1"/>
  <c r="B11" i="10"/>
  <c r="B6" i="11" s="1"/>
  <c r="B7" s="1"/>
  <c r="M11" i="10"/>
  <c r="M6" i="11" s="1"/>
  <c r="M7" s="1"/>
  <c r="D11" i="10"/>
  <c r="D6" i="11" s="1"/>
  <c r="D7" s="1"/>
  <c r="G11" i="10"/>
  <c r="G6" i="11" s="1"/>
  <c r="G7" s="1"/>
  <c r="H11" i="10"/>
  <c r="H6" i="11" s="1"/>
  <c r="H7" s="1"/>
  <c r="L11" i="10"/>
  <c r="L6" i="11" s="1"/>
  <c r="L7" s="1"/>
  <c r="K35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<sst xmlns="http://schemas.openxmlformats.org/spreadsheetml/2006/main" count="452" uniqueCount="137">
  <si>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</si>
  <si>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</si>
  <si>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</si>
  <si>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</si>
  <si>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</si>
  <si>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</si>
  <si>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</si>
  <si>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</si>
  <si>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</si>
  <si>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</si>
  <si>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</si>
  <si>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</si>
  <si>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</si>
  <si>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</si>
  <si>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</si>
  <si>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</si>
  <si>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</si>
  <si>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</si>
  <si>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</si>
  <si>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</si>
  <si>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</si>
  <si>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</si>
  <si>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</si>
  <si>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</si>
  <si>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</si>
  <si>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</si>
  <si>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</si>
  <si>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</si>
  <si>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</si>
  <si>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</si>
  <si>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</si>
  <si>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</si>
  <si>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</si>
  <si>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</si>
  <si>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</si>
  <si>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</si>
  <si>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</si>
  <si>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</si>
  <si>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</si>
  <si>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</si>
  <si>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</si>
  <si>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</si>
  <si>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</si>
  <si>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</si>
  <si>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</si>
  <si>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</si>
  <si>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</si>
  <si>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</si>
  <si>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</si>
  <si>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</si>
  <si>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</si>
  <si>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</si>
  <si>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</si>
  <si>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</si>
  <si>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</si>
  <si>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</si>
  <si>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</si>
  <si>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</si>
  <si>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</si>
  <si>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</si>
  <si>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</si>
  <si>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</si>
  <si>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</si>
  <si>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</si>
  <si>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</si>
  <si>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</si>
  <si>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</si>
  <si>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</si>
  <si>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</si>
  <si>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</si>
  <si>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</si>
  <si>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</si>
  <si>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</si>
  <si>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</si>
  <si>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</si>
  <si>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21ETCEC001</t>
  </si>
  <si>
    <t>ABBAS HAKIMUDDIM FAKHRUDDIN</t>
  </si>
  <si>
    <t>21ETCEC002</t>
  </si>
  <si>
    <t>ABHISHEK KALAL</t>
  </si>
  <si>
    <t>21ETCEC003</t>
  </si>
  <si>
    <t>ABHISHEK RAJWANIYA</t>
  </si>
  <si>
    <t>21ETCEC004</t>
  </si>
  <si>
    <t>ALFEZ UMAR SHEIKH</t>
  </si>
  <si>
    <t>21ETCEC005</t>
  </si>
  <si>
    <t>DHAWAL PUROHIT</t>
  </si>
  <si>
    <t>21ETCEC006</t>
  </si>
  <si>
    <t>MS HIMANSHI SONI</t>
  </si>
  <si>
    <t>21ETCEC007</t>
  </si>
  <si>
    <t>JALAJ DASHORA</t>
  </si>
  <si>
    <t>21ETCEC008</t>
  </si>
  <si>
    <t>JATIN TAILOR</t>
  </si>
  <si>
    <t>21ETCEC009</t>
  </si>
  <si>
    <t>MANAV KUMAWAT</t>
  </si>
  <si>
    <t>21ETCEC010</t>
  </si>
  <si>
    <t>MOHIT GOUR</t>
  </si>
  <si>
    <t>21ETCEC011</t>
  </si>
  <si>
    <t>RACHIT DUTT</t>
  </si>
  <si>
    <t>21ETCEC014</t>
  </si>
  <si>
    <t>SANIDHYA SHARMA</t>
  </si>
  <si>
    <t>21ETCEC016</t>
  </si>
  <si>
    <t>SHOAIB KHAN PATHAN</t>
  </si>
  <si>
    <t>21ETCEC017</t>
  </si>
  <si>
    <t>SNEHIL SHARMA</t>
  </si>
  <si>
    <t>21ETCEC018</t>
  </si>
  <si>
    <t>SUMIT ISRANI</t>
  </si>
  <si>
    <t>21ETCEC019</t>
  </si>
  <si>
    <t>Yuvraj Nagda</t>
  </si>
  <si>
    <t>21ETCEC300</t>
  </si>
  <si>
    <t>Sahil Bohi</t>
  </si>
  <si>
    <t>22ETCEC200</t>
  </si>
  <si>
    <t>KHUSHWANT SINGH
SARANGDEVOAT</t>
  </si>
  <si>
    <t>Attainment of Subject Code 6EC4-04 Sheet</t>
  </si>
  <si>
    <t>Course code as per NAAC</t>
  </si>
  <si>
    <t>6EC4-04</t>
  </si>
  <si>
    <t>No. of Students Attained CO36C404.3</t>
  </si>
  <si>
    <t>No. of Students Attained CO36404.4</t>
  </si>
  <si>
    <t>A</t>
  </si>
  <si>
    <t>SUBJECT: 5G Communication                                                                                                      Faculty: Hitesh Sen</t>
  </si>
  <si>
    <t>SUBJECT: 5G Communication                                                                        Subject Teacher: Hitesh Sen</t>
  </si>
  <si>
    <t>SUBJECT: 5G Communication                                                       Subject Teacher: Hitesh Sen</t>
  </si>
  <si>
    <t>SUBJECT: 5G Communication                                                                                       Name of Faculty: Hitesh Sen</t>
  </si>
  <si>
    <t>SUBJECT:  5G Communication                                                                                                                                       Name of Faculty: Hitesh Sen</t>
  </si>
  <si>
    <t>SUBJECT: 5G Communication                                                                          Name of Faculty: Hitesh Sen</t>
  </si>
  <si>
    <t>SUBJECT: 5G Communication                                                                                                Name of Faculty: Hitesh Sen</t>
  </si>
  <si>
    <t xml:space="preserve">III YEAR VI SEM </t>
  </si>
  <si>
    <t>CO36EC405.1</t>
  </si>
  <si>
    <t>CO36EC405.2</t>
  </si>
  <si>
    <t>CO36EC405.3</t>
  </si>
  <si>
    <t>CO36EC405.4</t>
  </si>
  <si>
    <t>CO36EC405.5</t>
  </si>
  <si>
    <t>C36EC405 (AVG)</t>
  </si>
  <si>
    <t>Final Mapping of C36EC405</t>
  </si>
  <si>
    <t>CO36EC405</t>
  </si>
  <si>
    <t>No. of Students Attained CO36EC405.1</t>
  </si>
  <si>
    <t>No. of Students Attained CO36EC405.2</t>
  </si>
  <si>
    <t>No. of Students Attained CO36EC405.5</t>
  </si>
  <si>
    <t>CO36EC405
(Round Off)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</si>
</sst>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33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" fontId="9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28" xfId="0" applyBorder="1" applyAlignment="1">
      <alignment horizontal="left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13" fillId="5" borderId="28" xfId="0" applyFont="1" applyFill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 wrapText="1"/>
    </xf>
    <xf numFmtId="0" fontId="14" fillId="5" borderId="29" xfId="0" applyFont="1" applyFill="1" applyBorder="1" applyAlignment="1">
      <alignment horizontal="center" wrapText="1"/>
    </xf>
    <xf numFmtId="0" fontId="13" fillId="5" borderId="28" xfId="0" applyFont="1" applyFill="1" applyBorder="1" applyAlignment="1">
      <alignment horizontal="center" wrapText="1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16" fillId="0" borderId="28" xfId="0" applyFont="1" applyBorder="1"/>
    <xf numFmtId="0" fontId="17" fillId="5" borderId="29" xfId="0" applyFont="1" applyFill="1" applyBorder="1" applyAlignment="1">
      <alignment horizontal="left" wrapText="1"/>
    </xf>
    <xf numFmtId="0" fontId="6" fillId="5" borderId="29" xfId="0" applyFont="1" applyFill="1" applyBorder="1" applyAlignment="1">
      <alignment horizontal="left" wrapText="1"/>
    </xf>
    <xf numFmtId="0" fontId="17" fillId="5" borderId="28" xfId="0" applyFont="1" applyFill="1" applyBorder="1" applyAlignment="1">
      <alignment horizontal="left" wrapText="1"/>
    </xf>
    <xf numFmtId="1" fontId="7" fillId="0" borderId="7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10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/>
    </xf>
    <xf numFmtId="0" fontId="3" fillId="0" borderId="24" xfId="0" applyFont="1" applyBorder="1"/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R13" sqref="R13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8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8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8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8" t="s">
        <v>117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125</v>
      </c>
      <c r="B6" s="82">
        <v>2</v>
      </c>
      <c r="C6" s="83">
        <v>1</v>
      </c>
      <c r="D6" s="83">
        <v>1</v>
      </c>
      <c r="E6" s="83">
        <v>2</v>
      </c>
      <c r="F6" s="83">
        <v>1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83">
        <v>2</v>
      </c>
      <c r="P6" s="83">
        <v>1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126</v>
      </c>
      <c r="B7" s="84">
        <v>2</v>
      </c>
      <c r="C7" s="85">
        <v>2</v>
      </c>
      <c r="D7" s="85">
        <v>1</v>
      </c>
      <c r="E7" s="85">
        <v>2</v>
      </c>
      <c r="F7" s="85">
        <v>1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1</v>
      </c>
      <c r="P7" s="85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127</v>
      </c>
      <c r="B8" s="84">
        <v>2</v>
      </c>
      <c r="C8" s="85">
        <v>2</v>
      </c>
      <c r="D8" s="85">
        <v>1</v>
      </c>
      <c r="E8" s="85">
        <v>2</v>
      </c>
      <c r="F8" s="85">
        <v>1</v>
      </c>
      <c r="G8" s="85">
        <v>1</v>
      </c>
      <c r="H8" s="85">
        <v>1</v>
      </c>
      <c r="I8" s="85">
        <v>0</v>
      </c>
      <c r="J8" s="85">
        <v>0</v>
      </c>
      <c r="K8" s="85">
        <v>0</v>
      </c>
      <c r="L8" s="85">
        <v>0</v>
      </c>
      <c r="M8" s="85">
        <v>0</v>
      </c>
      <c r="N8" s="85">
        <v>1</v>
      </c>
      <c r="O8" s="85">
        <v>0</v>
      </c>
      <c r="P8" s="85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128</v>
      </c>
      <c r="B9" s="84">
        <v>2</v>
      </c>
      <c r="C9" s="85">
        <v>1</v>
      </c>
      <c r="D9" s="85">
        <v>1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0</v>
      </c>
      <c r="L9" s="85">
        <v>0</v>
      </c>
      <c r="M9" s="85">
        <v>0</v>
      </c>
      <c r="N9" s="85">
        <v>1</v>
      </c>
      <c r="O9" s="85">
        <v>0</v>
      </c>
      <c r="P9" s="85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129</v>
      </c>
      <c r="B10" s="84">
        <v>2</v>
      </c>
      <c r="C10" s="85">
        <v>2</v>
      </c>
      <c r="D10" s="85">
        <v>2</v>
      </c>
      <c r="E10" s="85">
        <v>2</v>
      </c>
      <c r="F10" s="85">
        <v>1</v>
      </c>
      <c r="G10" s="85">
        <v>0</v>
      </c>
      <c r="H10" s="85">
        <v>0</v>
      </c>
      <c r="I10" s="85">
        <v>2</v>
      </c>
      <c r="J10" s="85">
        <v>0</v>
      </c>
      <c r="K10" s="85">
        <v>0</v>
      </c>
      <c r="L10" s="85">
        <v>0</v>
      </c>
      <c r="M10" s="85">
        <v>1</v>
      </c>
      <c r="N10" s="85">
        <v>2</v>
      </c>
      <c r="O10" s="85">
        <v>1</v>
      </c>
      <c r="P10" s="85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130</v>
      </c>
      <c r="B11" s="8">
        <f t="shared" ref="B11:P11" si="0">AVERAGE(B6:B10)</f>
        <v>2</v>
      </c>
      <c r="C11" s="8">
        <f t="shared" si="0"/>
        <v>1.6</v>
      </c>
      <c r="D11" s="8">
        <f t="shared" si="0"/>
        <v>1.2</v>
      </c>
      <c r="E11" s="8">
        <f t="shared" si="0"/>
        <v>1.6</v>
      </c>
      <c r="F11" s="8">
        <f t="shared" si="0"/>
        <v>0.8</v>
      </c>
      <c r="G11" s="8">
        <f t="shared" si="0"/>
        <v>0.2</v>
      </c>
      <c r="H11" s="8">
        <f t="shared" si="0"/>
        <v>0.2</v>
      </c>
      <c r="I11" s="8">
        <f t="shared" si="0"/>
        <v>0.4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0.2</v>
      </c>
      <c r="N11" s="8">
        <f t="shared" si="0"/>
        <v>0.8</v>
      </c>
      <c r="O11" s="9">
        <f t="shared" si="0"/>
        <v>0.8</v>
      </c>
      <c r="P11" s="8">
        <f t="shared" si="0"/>
        <v>0.6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131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1</v>
      </c>
      <c r="E12" s="10">
        <f t="shared" si="1"/>
        <v>2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1</v>
      </c>
      <c r="O12" s="11">
        <f t="shared" si="1"/>
        <v>1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101" t="s">
        <v>17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1"/>
      <c r="O13" s="99"/>
      <c r="P13" s="100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11" sqref="C11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5" ht="19.5" customHeight="1">
      <c r="A2" s="116" t="s">
        <v>72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5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5" ht="19.5" customHeight="1">
      <c r="A4" s="116" t="s">
        <v>122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125</v>
      </c>
      <c r="B6" s="38">
        <f>((('Attainment Sheet Sessional'!$E34/3)*0.6)*'CO-PO Mapping'!B6)/3</f>
        <v>0.39999999999999997</v>
      </c>
      <c r="C6" s="38">
        <f>((('Attainment Sheet Sessional'!$E34/3)*0.6)*'CO-PO Mapping'!C6)/3</f>
        <v>0.19999999999999998</v>
      </c>
      <c r="D6" s="38">
        <f>((('Attainment Sheet Sessional'!$E34/3)*0.6)*'CO-PO Mapping'!D6)/3</f>
        <v>0.19999999999999998</v>
      </c>
      <c r="E6" s="38">
        <f>((('Attainment Sheet Sessional'!$E34/3)*0.6)*'CO-PO Mapping'!E6)/3</f>
        <v>0.39999999999999997</v>
      </c>
      <c r="F6" s="38">
        <f>((('Attainment Sheet Sessional'!$E34/3)*0.6)*'CO-PO Mapping'!F6)/3</f>
        <v>0.19999999999999998</v>
      </c>
      <c r="G6" s="38">
        <f>((('Attainment Sheet Sessional'!$E34/3)*0.6)*'CO-PO Mapping'!G6)/3</f>
        <v>0</v>
      </c>
      <c r="H6" s="38">
        <f>((('Attainment Sheet Sessional'!$E34/3)*0.6)*'CO-PO Mapping'!H6)/3</f>
        <v>0</v>
      </c>
      <c r="I6" s="38">
        <f>((('Attainment Sheet Sessional'!$E34/3)*0.6)*'CO-PO Mapping'!I6)/3</f>
        <v>0</v>
      </c>
      <c r="J6" s="38">
        <f>((('Attainment Sheet Sessional'!$E34/3)*0.6)*'CO-PO Mapping'!J6)/3</f>
        <v>0</v>
      </c>
      <c r="K6" s="38">
        <f>((('Attainment Sheet Sessional'!$E34/3)*0.6)*'CO-PO Mapping'!K6)/3</f>
        <v>0</v>
      </c>
      <c r="L6" s="38">
        <f>((('Attainment Sheet Sessional'!$E34/3)*0.6)*'CO-PO Mapping'!L6)/3</f>
        <v>0</v>
      </c>
      <c r="M6" s="38">
        <f>((('Attainment Sheet Sessional'!$E34/3)*0.6)*'CO-PO Mapping'!M6)/3</f>
        <v>0</v>
      </c>
      <c r="N6" s="38">
        <f>((('Attainment Sheet Sessional'!$E34/3)*0.6)*'CO-PO Mapping'!N6)/3</f>
        <v>0</v>
      </c>
      <c r="O6" s="38">
        <f>((('Attainment Sheet Sessional'!$E34/3)*0.6)*'CO-PO Mapping'!O6)/3</f>
        <v>0.39999999999999997</v>
      </c>
      <c r="P6" s="38">
        <f>((('Attainment Sheet Sessional'!$E34/3)*0.6)*'CO-PO Mapping'!P6)/3</f>
        <v>0.19999999999999998</v>
      </c>
    </row>
    <row r="7" spans="1:25" ht="19.5" customHeight="1">
      <c r="A7" s="33" t="s">
        <v>126</v>
      </c>
      <c r="B7" s="38">
        <f>((('Attainment Sheet Sessional'!$E35/3)*0.6)*'CO-PO Mapping'!B7)/3</f>
        <v>0.39999999999999997</v>
      </c>
      <c r="C7" s="38">
        <f>((('Attainment Sheet Sessional'!$E35/3)*0.6)*'CO-PO Mapping'!C7)/3</f>
        <v>0.39999999999999997</v>
      </c>
      <c r="D7" s="38">
        <f>((('Attainment Sheet Sessional'!$E35/3)*0.6)*'CO-PO Mapping'!D7)/3</f>
        <v>0.19999999999999998</v>
      </c>
      <c r="E7" s="38">
        <f>((('Attainment Sheet Sessional'!$E35/3)*0.6)*'CO-PO Mapping'!E7)/3</f>
        <v>0.39999999999999997</v>
      </c>
      <c r="F7" s="38">
        <f>((('Attainment Sheet Sessional'!$E35/3)*0.6)*'CO-PO Mapping'!F7)/3</f>
        <v>0.19999999999999998</v>
      </c>
      <c r="G7" s="38">
        <f>((('Attainment Sheet Sessional'!$E35/3)*0.6)*'CO-PO Mapping'!G7)/3</f>
        <v>0</v>
      </c>
      <c r="H7" s="38">
        <f>((('Attainment Sheet Sessional'!$E35/3)*0.6)*'CO-PO Mapping'!H7)/3</f>
        <v>0</v>
      </c>
      <c r="I7" s="38">
        <f>((('Attainment Sheet Sessional'!$E35/3)*0.6)*'CO-PO Mapping'!I7)/3</f>
        <v>0</v>
      </c>
      <c r="J7" s="38">
        <f>((('Attainment Sheet Sessional'!$E35/3)*0.6)*'CO-PO Mapping'!J7)/3</f>
        <v>0</v>
      </c>
      <c r="K7" s="38">
        <f>((('Attainment Sheet Sessional'!$E35/3)*0.6)*'CO-PO Mapping'!K7)/3</f>
        <v>0</v>
      </c>
      <c r="L7" s="38">
        <f>((('Attainment Sheet Sessional'!$E35/3)*0.6)*'CO-PO Mapping'!L7)/3</f>
        <v>0</v>
      </c>
      <c r="M7" s="38">
        <f>((('Attainment Sheet Sessional'!$E35/3)*0.6)*'CO-PO Mapping'!M7)/3</f>
        <v>0</v>
      </c>
      <c r="N7" s="38">
        <f>((('Attainment Sheet Sessional'!$E35/3)*0.6)*'CO-PO Mapping'!N7)/3</f>
        <v>0</v>
      </c>
      <c r="O7" s="38">
        <f>((('Attainment Sheet Sessional'!$E35/3)*0.6)*'CO-PO Mapping'!O7)/3</f>
        <v>0.19999999999999998</v>
      </c>
      <c r="P7" s="38">
        <f>((('Attainment Sheet Sessional'!$E35/3)*0.6)*'CO-PO Mapping'!P7)/3</f>
        <v>0</v>
      </c>
    </row>
    <row r="8" spans="1:25" ht="19.5" customHeight="1">
      <c r="A8" s="33" t="s">
        <v>127</v>
      </c>
      <c r="B8" s="38">
        <f>((('Attainment Sheet Sessional'!$E36/3)*0.6)*'CO-PO Mapping'!B8)/3</f>
        <v>0.39999999999999997</v>
      </c>
      <c r="C8" s="38">
        <f>((('Attainment Sheet Sessional'!$E36/3)*0.6)*'CO-PO Mapping'!C8)/3</f>
        <v>0.39999999999999997</v>
      </c>
      <c r="D8" s="38">
        <f>((('Attainment Sheet Sessional'!$E36/3)*0.6)*'CO-PO Mapping'!D8)/3</f>
        <v>0.19999999999999998</v>
      </c>
      <c r="E8" s="38">
        <f>((('Attainment Sheet Sessional'!$E36/3)*0.6)*'CO-PO Mapping'!E8)/3</f>
        <v>0.39999999999999997</v>
      </c>
      <c r="F8" s="38">
        <f>((('Attainment Sheet Sessional'!$E36/3)*0.6)*'CO-PO Mapping'!F8)/3</f>
        <v>0.19999999999999998</v>
      </c>
      <c r="G8" s="38">
        <f>((('Attainment Sheet Sessional'!$E36/3)*0.6)*'CO-PO Mapping'!G8)/3</f>
        <v>0.19999999999999998</v>
      </c>
      <c r="H8" s="38">
        <f>((('Attainment Sheet Sessional'!$E36/3)*0.6)*'CO-PO Mapping'!H8)/3</f>
        <v>0.19999999999999998</v>
      </c>
      <c r="I8" s="38">
        <f>((('Attainment Sheet Sessional'!$E36/3)*0.6)*'CO-PO Mapping'!I8)/3</f>
        <v>0</v>
      </c>
      <c r="J8" s="38">
        <f>((('Attainment Sheet Sessional'!$E36/3)*0.6)*'CO-PO Mapping'!J8)/3</f>
        <v>0</v>
      </c>
      <c r="K8" s="38">
        <f>((('Attainment Sheet Sessional'!$E36/3)*0.6)*'CO-PO Mapping'!K8)/3</f>
        <v>0</v>
      </c>
      <c r="L8" s="38">
        <f>((('Attainment Sheet Sessional'!$E36/3)*0.6)*'CO-PO Mapping'!L8)/3</f>
        <v>0</v>
      </c>
      <c r="M8" s="38">
        <f>((('Attainment Sheet Sessional'!$E36/3)*0.6)*'CO-PO Mapping'!M8)/3</f>
        <v>0</v>
      </c>
      <c r="N8" s="38">
        <f>((('Attainment Sheet Sessional'!$E36/3)*0.6)*'CO-PO Mapping'!N8)/3</f>
        <v>0.19999999999999998</v>
      </c>
      <c r="O8" s="38">
        <f>((('Attainment Sheet Sessional'!$E36/3)*0.6)*'CO-PO Mapping'!O8)/3</f>
        <v>0</v>
      </c>
      <c r="P8" s="38">
        <f>((('Attainment Sheet Sessional'!$E36/3)*0.6)*'CO-PO Mapping'!P8)/3</f>
        <v>0.39999999999999997</v>
      </c>
    </row>
    <row r="9" spans="1:25" ht="19.5" customHeight="1">
      <c r="A9" s="33" t="s">
        <v>128</v>
      </c>
      <c r="B9" s="38">
        <f>((('Attainment Sheet Sessional'!$E37/3)*0.6)*'CO-PO Mapping'!B9)/3</f>
        <v>0.39999999999999997</v>
      </c>
      <c r="C9" s="38">
        <f>((('Attainment Sheet Sessional'!$E37/3)*0.6)*'CO-PO Mapping'!C9)/3</f>
        <v>0.19999999999999998</v>
      </c>
      <c r="D9" s="38">
        <f>((('Attainment Sheet Sessional'!$E37/3)*0.6)*'CO-PO Mapping'!D9)/3</f>
        <v>0.19999999999999998</v>
      </c>
      <c r="E9" s="38">
        <f>((('Attainment Sheet Sessional'!$E37/3)*0.6)*'CO-PO Mapping'!E9)/3</f>
        <v>0</v>
      </c>
      <c r="F9" s="38">
        <f>((('Attainment Sheet Sessional'!$E37/3)*0.6)*'CO-PO Mapping'!F9)/3</f>
        <v>0</v>
      </c>
      <c r="G9" s="38">
        <f>((('Attainment Sheet Sessional'!$E37/3)*0.6)*'CO-PO Mapping'!G9)/3</f>
        <v>0</v>
      </c>
      <c r="H9" s="38">
        <f>((('Attainment Sheet Sessional'!$E37/3)*0.6)*'CO-PO Mapping'!H9)/3</f>
        <v>0</v>
      </c>
      <c r="I9" s="38">
        <f>((('Attainment Sheet Sessional'!$E37/3)*0.6)*'CO-PO Mapping'!I9)/3</f>
        <v>0</v>
      </c>
      <c r="J9" s="38">
        <f>((('Attainment Sheet Sessional'!$E37/3)*0.6)*'CO-PO Mapping'!J9)/3</f>
        <v>0</v>
      </c>
      <c r="K9" s="38">
        <f>((('Attainment Sheet Sessional'!$E37/3)*0.6)*'CO-PO Mapping'!K9)/3</f>
        <v>0</v>
      </c>
      <c r="L9" s="38">
        <f>((('Attainment Sheet Sessional'!$E37/3)*0.6)*'CO-PO Mapping'!L9)/3</f>
        <v>0</v>
      </c>
      <c r="M9" s="38">
        <f>((('Attainment Sheet Sessional'!$E37/3)*0.6)*'CO-PO Mapping'!M9)/3</f>
        <v>0</v>
      </c>
      <c r="N9" s="38">
        <f>((('Attainment Sheet Sessional'!$E37/3)*0.6)*'CO-PO Mapping'!N9)/3</f>
        <v>0.19999999999999998</v>
      </c>
      <c r="O9" s="38">
        <f>((('Attainment Sheet Sessional'!$E37/3)*0.6)*'CO-PO Mapping'!O9)/3</f>
        <v>0</v>
      </c>
      <c r="P9" s="38">
        <f>((('Attainment Sheet Sessional'!$E37/3)*0.6)*'CO-PO Mapping'!P9)/3</f>
        <v>0</v>
      </c>
    </row>
    <row r="10" spans="1:25" ht="19.5" customHeight="1">
      <c r="A10" s="33" t="s">
        <v>129</v>
      </c>
      <c r="B10" s="38">
        <f>((('Attainment Sheet Sessional'!$E38/3)*0.6)*'CO-PO Mapping'!B10)/3</f>
        <v>0.39999999999999997</v>
      </c>
      <c r="C10" s="38">
        <f>((('Attainment Sheet Sessional'!$E38/3)*0.6)*'CO-PO Mapping'!C10)/3</f>
        <v>0.39999999999999997</v>
      </c>
      <c r="D10" s="38">
        <f>((('Attainment Sheet Sessional'!$E38/3)*0.6)*'CO-PO Mapping'!D10)/3</f>
        <v>0.39999999999999997</v>
      </c>
      <c r="E10" s="38">
        <f>((('Attainment Sheet Sessional'!$E38/3)*0.6)*'CO-PO Mapping'!E10)/3</f>
        <v>0.39999999999999997</v>
      </c>
      <c r="F10" s="38">
        <f>((('Attainment Sheet Sessional'!$E38/3)*0.6)*'CO-PO Mapping'!F10)/3</f>
        <v>0.19999999999999998</v>
      </c>
      <c r="G10" s="38">
        <f>((('Attainment Sheet Sessional'!$E38/3)*0.6)*'CO-PO Mapping'!G10)/3</f>
        <v>0</v>
      </c>
      <c r="H10" s="38">
        <f>((('Attainment Sheet Sessional'!$E38/3)*0.6)*'CO-PO Mapping'!H10)/3</f>
        <v>0</v>
      </c>
      <c r="I10" s="38">
        <f>((('Attainment Sheet Sessional'!$E38/3)*0.6)*'CO-PO Mapping'!I10)/3</f>
        <v>0.39999999999999997</v>
      </c>
      <c r="J10" s="38">
        <f>((('Attainment Sheet Sessional'!$E38/3)*0.6)*'CO-PO Mapping'!J10)/3</f>
        <v>0</v>
      </c>
      <c r="K10" s="38">
        <f>((('Attainment Sheet Sessional'!$E38/3)*0.6)*'CO-PO Mapping'!K10)/3</f>
        <v>0</v>
      </c>
      <c r="L10" s="38">
        <f>((('Attainment Sheet Sessional'!$E38/3)*0.6)*'CO-PO Mapping'!L10)/3</f>
        <v>0</v>
      </c>
      <c r="M10" s="38">
        <f>((('Attainment Sheet Sessional'!$E38/3)*0.6)*'CO-PO Mapping'!M10)/3</f>
        <v>0.19999999999999998</v>
      </c>
      <c r="N10" s="38">
        <f>((('Attainment Sheet Sessional'!$E38/3)*0.6)*'CO-PO Mapping'!N10)/3</f>
        <v>0.39999999999999997</v>
      </c>
      <c r="O10" s="38">
        <f>((('Attainment Sheet Sessional'!$E38/3)*0.6)*'CO-PO Mapping'!O10)/3</f>
        <v>0.19999999999999998</v>
      </c>
      <c r="P10" s="38">
        <f>((('Attainment Sheet Sessional'!$E38/3)*0.6)*'CO-PO Mapping'!P10)/3</f>
        <v>0</v>
      </c>
    </row>
    <row r="11" spans="1:25" ht="31.5">
      <c r="A11" s="33" t="s">
        <v>130</v>
      </c>
      <c r="B11" s="38">
        <f t="shared" ref="B11:P11" si="0">AVERAGE(B6:B10)</f>
        <v>0.39999999999999997</v>
      </c>
      <c r="C11" s="38">
        <f t="shared" si="0"/>
        <v>0.31999999999999995</v>
      </c>
      <c r="D11" s="38">
        <f t="shared" si="0"/>
        <v>0.24</v>
      </c>
      <c r="E11" s="38">
        <f t="shared" si="0"/>
        <v>0.31999999999999995</v>
      </c>
      <c r="F11" s="38">
        <f t="shared" si="0"/>
        <v>0.15999999999999998</v>
      </c>
      <c r="G11" s="38">
        <f t="shared" si="0"/>
        <v>3.9999999999999994E-2</v>
      </c>
      <c r="H11" s="38">
        <f t="shared" si="0"/>
        <v>3.9999999999999994E-2</v>
      </c>
      <c r="I11" s="38">
        <f t="shared" si="0"/>
        <v>7.9999999999999988E-2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3.9999999999999994E-2</v>
      </c>
      <c r="N11" s="66">
        <f t="shared" si="0"/>
        <v>0.15999999999999998</v>
      </c>
      <c r="O11" s="66">
        <f t="shared" si="0"/>
        <v>0.15999999999999998</v>
      </c>
      <c r="P11" s="66">
        <f t="shared" si="0"/>
        <v>0.12</v>
      </c>
    </row>
    <row r="12" spans="1:25" ht="39.75" customHeight="1">
      <c r="A12" s="122" t="s">
        <v>33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122"/>
      <c r="O12" s="99"/>
      <c r="P12" s="100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L12" sqref="L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6" t="s">
        <v>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6" t="s">
        <v>123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132</v>
      </c>
      <c r="B6" s="38">
        <f>'Attainment Tool 1 C to PO'!B6+'Attainment CO to PO Sessional'!B11</f>
        <v>1.8</v>
      </c>
      <c r="C6" s="38">
        <f>'Attainment Tool 1 C to PO'!C6+'Attainment CO to PO Sessional'!C11</f>
        <v>1.44</v>
      </c>
      <c r="D6" s="38">
        <f>'Attainment Tool 1 C to PO'!D6+'Attainment CO to PO Sessional'!D11</f>
        <v>1.08</v>
      </c>
      <c r="E6" s="38">
        <f>'Attainment Tool 1 C to PO'!E6+'Attainment CO to PO Sessional'!E11</f>
        <v>1.44</v>
      </c>
      <c r="F6" s="38">
        <f>'Attainment Tool 1 C to PO'!F6+'Attainment CO to PO Sessional'!F11</f>
        <v>0.72</v>
      </c>
      <c r="G6" s="38">
        <f>'Attainment Tool 1 C to PO'!G6+'Attainment CO to PO Sessional'!G11</f>
        <v>0.18</v>
      </c>
      <c r="H6" s="38">
        <f>'Attainment Tool 1 C to PO'!H6+'Attainment CO to PO Sessional'!H11</f>
        <v>0.18</v>
      </c>
      <c r="I6" s="38">
        <f>'Attainment Tool 1 C to PO'!I6+'Attainment CO to PO Sessional'!I11</f>
        <v>0.36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0.18</v>
      </c>
      <c r="N6" s="38">
        <f>'Attainment Tool 1 C to PO'!N6+'Attainment CO to PO Sessional'!N11</f>
        <v>0.72</v>
      </c>
      <c r="O6" s="38">
        <f>'Attainment Tool 1 C to PO'!O6+'Attainment CO to PO Sessional'!O11</f>
        <v>0.72</v>
      </c>
      <c r="P6" s="38">
        <f>'Attainment Tool 1 C to PO'!P6+'Attainment CO to PO Sessional'!P11</f>
        <v>0.54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136</v>
      </c>
      <c r="B7" s="38">
        <f t="shared" ref="B7:P7" si="0">ROUND(B6,0)</f>
        <v>2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1</v>
      </c>
      <c r="O7" s="66">
        <f t="shared" si="0"/>
        <v>1</v>
      </c>
      <c r="P7" s="66">
        <f t="shared" si="0"/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22" t="s">
        <v>33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22"/>
      <c r="O8" s="99"/>
      <c r="P8" s="100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94"/>
  <sheetViews>
    <sheetView topLeftCell="B11" workbookViewId="0">
      <selection activeCell="F8" sqref="F8:F25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8" t="s">
        <v>74</v>
      </c>
      <c r="B1" s="99"/>
      <c r="C1" s="99"/>
      <c r="D1" s="99"/>
      <c r="E1" s="99"/>
      <c r="F1" s="99"/>
      <c r="G1" s="99"/>
      <c r="H1" s="100"/>
    </row>
    <row r="2" spans="1:26" ht="19.5" customHeight="1">
      <c r="A2" s="98" t="s">
        <v>18</v>
      </c>
      <c r="B2" s="99"/>
      <c r="C2" s="99"/>
      <c r="D2" s="99"/>
      <c r="E2" s="99"/>
      <c r="F2" s="99"/>
      <c r="G2" s="99"/>
      <c r="H2" s="100"/>
    </row>
    <row r="3" spans="1:26" ht="19.5" customHeight="1">
      <c r="A3" s="98" t="s">
        <v>124</v>
      </c>
      <c r="B3" s="99"/>
      <c r="C3" s="99"/>
      <c r="D3" s="99"/>
      <c r="E3" s="99"/>
      <c r="F3" s="99"/>
      <c r="G3" s="99"/>
      <c r="H3" s="100"/>
    </row>
    <row r="4" spans="1:26" ht="19.5" customHeight="1">
      <c r="A4" s="98" t="s">
        <v>118</v>
      </c>
      <c r="B4" s="99"/>
      <c r="C4" s="99"/>
      <c r="D4" s="99"/>
      <c r="E4" s="99"/>
      <c r="F4" s="99"/>
      <c r="G4" s="99"/>
      <c r="H4" s="100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13" t="s">
        <v>19</v>
      </c>
      <c r="B5" s="113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15" t="s">
        <v>25</v>
      </c>
      <c r="H5" s="100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14"/>
      <c r="B6" s="114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>
      <c r="A7" s="102" t="s">
        <v>29</v>
      </c>
      <c r="B7" s="103"/>
      <c r="C7" s="104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>
      <c r="A8" s="20">
        <v>1</v>
      </c>
      <c r="B8" s="86" t="s">
        <v>75</v>
      </c>
      <c r="C8" s="87" t="s">
        <v>76</v>
      </c>
      <c r="D8" s="94" t="s">
        <v>116</v>
      </c>
      <c r="E8" s="94">
        <v>22</v>
      </c>
      <c r="F8" s="94">
        <v>22</v>
      </c>
      <c r="G8" s="21" t="e">
        <f t="shared" ref="G8:G25" si="0">IF((D8/$D$6)&gt;=$D$7,1,0)</f>
        <v>#VALUE!</v>
      </c>
      <c r="H8" s="22">
        <f t="shared" ref="H8:H12" si="1">IF((E8/$E$6)&gt;=$E$7,1,0)</f>
        <v>0</v>
      </c>
      <c r="I8" s="23"/>
      <c r="L8" s="95"/>
    </row>
    <row r="9" spans="1:26" ht="16.5" customHeight="1">
      <c r="A9" s="20">
        <v>2</v>
      </c>
      <c r="B9" s="86" t="s">
        <v>77</v>
      </c>
      <c r="C9" s="86" t="s">
        <v>78</v>
      </c>
      <c r="D9" s="94">
        <v>31</v>
      </c>
      <c r="E9" s="94">
        <v>27</v>
      </c>
      <c r="F9" s="94">
        <v>58</v>
      </c>
      <c r="G9" s="21">
        <f t="shared" si="0"/>
        <v>0</v>
      </c>
      <c r="H9" s="22">
        <f t="shared" si="1"/>
        <v>1</v>
      </c>
      <c r="I9" s="23"/>
    </row>
    <row r="10" spans="1:26" ht="16.5" customHeight="1">
      <c r="A10" s="20">
        <v>3</v>
      </c>
      <c r="B10" s="88" t="s">
        <v>79</v>
      </c>
      <c r="C10" s="89" t="s">
        <v>80</v>
      </c>
      <c r="D10" s="94">
        <v>48</v>
      </c>
      <c r="E10" s="94">
        <v>28</v>
      </c>
      <c r="F10" s="94">
        <v>76</v>
      </c>
      <c r="G10" s="21">
        <f t="shared" si="0"/>
        <v>1</v>
      </c>
      <c r="H10" s="22">
        <f t="shared" si="1"/>
        <v>1</v>
      </c>
      <c r="I10" s="23"/>
    </row>
    <row r="11" spans="1:26" ht="16.5" customHeight="1">
      <c r="A11" s="20">
        <v>4</v>
      </c>
      <c r="B11" s="88" t="s">
        <v>81</v>
      </c>
      <c r="C11" s="90" t="s">
        <v>82</v>
      </c>
      <c r="D11" s="94">
        <v>48</v>
      </c>
      <c r="E11" s="94">
        <v>27</v>
      </c>
      <c r="F11" s="94">
        <v>75</v>
      </c>
      <c r="G11" s="21">
        <f t="shared" si="0"/>
        <v>1</v>
      </c>
      <c r="H11" s="22">
        <f t="shared" si="1"/>
        <v>1</v>
      </c>
      <c r="I11" s="23"/>
    </row>
    <row r="12" spans="1:26" ht="16.5" customHeight="1">
      <c r="A12" s="20">
        <v>5</v>
      </c>
      <c r="B12" s="88" t="s">
        <v>83</v>
      </c>
      <c r="C12" s="89" t="s">
        <v>84</v>
      </c>
      <c r="D12" s="94">
        <v>43</v>
      </c>
      <c r="E12" s="94">
        <v>27</v>
      </c>
      <c r="F12" s="94">
        <v>70</v>
      </c>
      <c r="G12" s="21">
        <f t="shared" si="0"/>
        <v>1</v>
      </c>
      <c r="H12" s="22">
        <f t="shared" si="1"/>
        <v>1</v>
      </c>
      <c r="I12" s="23"/>
    </row>
    <row r="13" spans="1:26" ht="16.5" customHeight="1">
      <c r="A13" s="20">
        <v>6</v>
      </c>
      <c r="B13" s="88" t="s">
        <v>85</v>
      </c>
      <c r="C13" s="89" t="s">
        <v>86</v>
      </c>
      <c r="D13" s="94">
        <v>48</v>
      </c>
      <c r="E13" s="94">
        <v>29</v>
      </c>
      <c r="F13" s="94">
        <v>77</v>
      </c>
      <c r="G13" s="21">
        <f t="shared" si="0"/>
        <v>1</v>
      </c>
      <c r="H13" s="22">
        <v>0</v>
      </c>
      <c r="I13" s="23"/>
    </row>
    <row r="14" spans="1:26" ht="16.5" customHeight="1">
      <c r="A14" s="20">
        <v>7</v>
      </c>
      <c r="B14" s="88" t="s">
        <v>87</v>
      </c>
      <c r="C14" s="89" t="s">
        <v>88</v>
      </c>
      <c r="D14" s="94">
        <v>35</v>
      </c>
      <c r="E14" s="94">
        <v>25</v>
      </c>
      <c r="F14" s="94">
        <v>60</v>
      </c>
      <c r="G14" s="21">
        <f t="shared" si="0"/>
        <v>0</v>
      </c>
      <c r="H14" s="22">
        <v>0</v>
      </c>
      <c r="I14" s="23"/>
    </row>
    <row r="15" spans="1:26" ht="16.5" customHeight="1">
      <c r="A15" s="20">
        <v>8</v>
      </c>
      <c r="B15" s="88" t="s">
        <v>89</v>
      </c>
      <c r="C15" s="90" t="s">
        <v>90</v>
      </c>
      <c r="D15" s="94">
        <v>46</v>
      </c>
      <c r="E15" s="94">
        <v>28</v>
      </c>
      <c r="F15" s="94">
        <v>74</v>
      </c>
      <c r="G15" s="21">
        <f t="shared" si="0"/>
        <v>1</v>
      </c>
      <c r="H15" s="22">
        <f t="shared" ref="H15:H25" si="2">IF((E15/$E$6)&gt;=$E$7,1,0)</f>
        <v>1</v>
      </c>
      <c r="I15" s="23"/>
    </row>
    <row r="16" spans="1:26" ht="16.5" customHeight="1">
      <c r="A16" s="20">
        <v>9</v>
      </c>
      <c r="B16" s="88" t="s">
        <v>91</v>
      </c>
      <c r="C16" s="89" t="s">
        <v>92</v>
      </c>
      <c r="D16" s="94">
        <v>57</v>
      </c>
      <c r="E16" s="94">
        <v>30</v>
      </c>
      <c r="F16" s="94">
        <v>87</v>
      </c>
      <c r="G16" s="21">
        <f t="shared" si="0"/>
        <v>1</v>
      </c>
      <c r="H16" s="22">
        <f t="shared" si="2"/>
        <v>1</v>
      </c>
      <c r="I16" s="23"/>
    </row>
    <row r="17" spans="1:9" ht="16.5" customHeight="1">
      <c r="A17" s="20">
        <v>10</v>
      </c>
      <c r="B17" s="88" t="s">
        <v>93</v>
      </c>
      <c r="C17" s="89" t="s">
        <v>94</v>
      </c>
      <c r="D17" s="94">
        <v>45</v>
      </c>
      <c r="E17" s="94">
        <v>25</v>
      </c>
      <c r="F17" s="94">
        <v>70</v>
      </c>
      <c r="G17" s="21">
        <f t="shared" si="0"/>
        <v>1</v>
      </c>
      <c r="H17" s="22">
        <f t="shared" si="2"/>
        <v>1</v>
      </c>
      <c r="I17" s="23"/>
    </row>
    <row r="18" spans="1:9" ht="16.5" customHeight="1">
      <c r="A18" s="20">
        <v>11</v>
      </c>
      <c r="B18" s="88" t="s">
        <v>95</v>
      </c>
      <c r="C18" s="89" t="s">
        <v>96</v>
      </c>
      <c r="D18" s="94">
        <v>53</v>
      </c>
      <c r="E18" s="94">
        <v>26</v>
      </c>
      <c r="F18" s="94">
        <v>79</v>
      </c>
      <c r="G18" s="21">
        <f t="shared" si="0"/>
        <v>1</v>
      </c>
      <c r="H18" s="22">
        <f t="shared" si="2"/>
        <v>1</v>
      </c>
      <c r="I18" s="23"/>
    </row>
    <row r="19" spans="1:9" ht="16.5" customHeight="1">
      <c r="A19" s="20">
        <v>12</v>
      </c>
      <c r="B19" s="88" t="s">
        <v>97</v>
      </c>
      <c r="C19" s="89" t="s">
        <v>98</v>
      </c>
      <c r="D19" s="94">
        <v>36</v>
      </c>
      <c r="E19" s="94">
        <v>25</v>
      </c>
      <c r="F19" s="94">
        <v>61</v>
      </c>
      <c r="G19" s="21">
        <f t="shared" si="0"/>
        <v>0</v>
      </c>
      <c r="H19" s="22">
        <f t="shared" si="2"/>
        <v>1</v>
      </c>
      <c r="I19" s="23"/>
    </row>
    <row r="20" spans="1:9" ht="16.5" customHeight="1">
      <c r="A20" s="20">
        <v>13</v>
      </c>
      <c r="B20" s="88" t="s">
        <v>99</v>
      </c>
      <c r="C20" s="89" t="s">
        <v>100</v>
      </c>
      <c r="D20" s="94">
        <v>50</v>
      </c>
      <c r="E20" s="94">
        <v>27</v>
      </c>
      <c r="F20" s="94">
        <v>77</v>
      </c>
      <c r="G20" s="21">
        <f t="shared" si="0"/>
        <v>1</v>
      </c>
      <c r="H20" s="22">
        <f t="shared" si="2"/>
        <v>1</v>
      </c>
      <c r="I20" s="23"/>
    </row>
    <row r="21" spans="1:9" ht="16.5" customHeight="1">
      <c r="A21" s="20">
        <v>14</v>
      </c>
      <c r="B21" s="88" t="s">
        <v>101</v>
      </c>
      <c r="C21" s="89" t="s">
        <v>102</v>
      </c>
      <c r="D21" s="94">
        <v>34</v>
      </c>
      <c r="E21" s="94">
        <v>26</v>
      </c>
      <c r="F21" s="94">
        <v>60</v>
      </c>
      <c r="G21" s="21">
        <f t="shared" si="0"/>
        <v>0</v>
      </c>
      <c r="H21" s="22">
        <f t="shared" si="2"/>
        <v>1</v>
      </c>
      <c r="I21" s="23"/>
    </row>
    <row r="22" spans="1:9" ht="16.5" customHeight="1">
      <c r="A22" s="20">
        <v>15</v>
      </c>
      <c r="B22" s="88" t="s">
        <v>103</v>
      </c>
      <c r="C22" s="89" t="s">
        <v>104</v>
      </c>
      <c r="D22" s="94">
        <v>42</v>
      </c>
      <c r="E22" s="94">
        <v>25</v>
      </c>
      <c r="F22" s="94">
        <v>67</v>
      </c>
      <c r="G22" s="21">
        <f t="shared" si="0"/>
        <v>1</v>
      </c>
      <c r="H22" s="22">
        <f t="shared" si="2"/>
        <v>1</v>
      </c>
      <c r="I22" s="23"/>
    </row>
    <row r="23" spans="1:9" ht="16.5" customHeight="1">
      <c r="A23" s="20">
        <v>16</v>
      </c>
      <c r="B23" s="88" t="s">
        <v>105</v>
      </c>
      <c r="C23" s="91" t="s">
        <v>106</v>
      </c>
      <c r="D23" s="94">
        <v>37</v>
      </c>
      <c r="E23" s="94">
        <v>26</v>
      </c>
      <c r="F23" s="94">
        <v>63</v>
      </c>
      <c r="G23" s="21">
        <f t="shared" si="0"/>
        <v>0</v>
      </c>
      <c r="H23" s="22">
        <f t="shared" si="2"/>
        <v>1</v>
      </c>
      <c r="I23" s="23"/>
    </row>
    <row r="24" spans="1:9" ht="16.5" customHeight="1">
      <c r="A24" s="20">
        <v>17</v>
      </c>
      <c r="B24" s="88" t="s">
        <v>107</v>
      </c>
      <c r="C24" s="89" t="s">
        <v>108</v>
      </c>
      <c r="D24" s="94">
        <v>50</v>
      </c>
      <c r="E24" s="94">
        <v>23</v>
      </c>
      <c r="F24" s="94">
        <v>73</v>
      </c>
      <c r="G24" s="21">
        <f t="shared" si="0"/>
        <v>1</v>
      </c>
      <c r="H24" s="22">
        <f t="shared" si="2"/>
        <v>1</v>
      </c>
      <c r="I24" s="23"/>
    </row>
    <row r="25" spans="1:9" ht="16.5" customHeight="1">
      <c r="A25" s="20">
        <v>18</v>
      </c>
      <c r="B25" s="89" t="s">
        <v>109</v>
      </c>
      <c r="C25" s="89" t="s">
        <v>110</v>
      </c>
      <c r="D25" s="94">
        <v>43</v>
      </c>
      <c r="E25" s="94">
        <v>27</v>
      </c>
      <c r="F25" s="94">
        <v>70</v>
      </c>
      <c r="G25" s="21">
        <f t="shared" si="0"/>
        <v>1</v>
      </c>
      <c r="H25" s="22">
        <f t="shared" si="2"/>
        <v>1</v>
      </c>
      <c r="I25" s="23"/>
    </row>
    <row r="26" spans="1:9" ht="19.5" customHeight="1">
      <c r="A26" s="24"/>
      <c r="B26" s="25"/>
      <c r="C26" s="26"/>
      <c r="D26" s="27">
        <v>18</v>
      </c>
      <c r="E26" s="27">
        <v>18</v>
      </c>
      <c r="F26" s="24"/>
      <c r="G26" s="28">
        <f>COUNTIF(G8:G25,1)</f>
        <v>12</v>
      </c>
      <c r="H26" s="28">
        <f>COUNTIF(H8:H25,1)</f>
        <v>15</v>
      </c>
      <c r="I26" s="29"/>
    </row>
    <row r="27" spans="1:9" ht="42" customHeight="1">
      <c r="A27" s="105" t="s">
        <v>30</v>
      </c>
      <c r="B27" s="99"/>
      <c r="C27" s="100"/>
      <c r="D27" s="30" t="s">
        <v>31</v>
      </c>
      <c r="E27" s="30" t="s">
        <v>32</v>
      </c>
      <c r="F27" s="106" t="s">
        <v>33</v>
      </c>
      <c r="G27" s="99"/>
      <c r="H27" s="100"/>
    </row>
    <row r="28" spans="1:9" ht="19.5" customHeight="1">
      <c r="A28" s="105" t="s">
        <v>34</v>
      </c>
      <c r="B28" s="99"/>
      <c r="C28" s="100"/>
      <c r="D28" s="22">
        <f>ROUND((G26/D26*100),0)</f>
        <v>67</v>
      </c>
      <c r="E28" s="30">
        <f t="shared" ref="E28:E29" si="3">IF(D28&gt;100,"ERROR",IF(D28&gt;=61,3,IF(D28&gt;=46,2,IF(D28&gt;=16,1,IF(D28&gt;15,0,0)))))</f>
        <v>3</v>
      </c>
      <c r="F28" s="107"/>
      <c r="G28" s="108"/>
      <c r="H28" s="109"/>
    </row>
    <row r="29" spans="1:9" ht="19.5" customHeight="1">
      <c r="A29" s="105" t="s">
        <v>35</v>
      </c>
      <c r="B29" s="99"/>
      <c r="C29" s="100"/>
      <c r="D29" s="22">
        <f>ROUND((H26/E26*100),0)</f>
        <v>83</v>
      </c>
      <c r="E29" s="22">
        <f t="shared" si="3"/>
        <v>3</v>
      </c>
      <c r="F29" s="110"/>
      <c r="G29" s="111"/>
      <c r="H29" s="112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spans="4:5" ht="15.75" customHeight="1">
      <c r="D225" s="31"/>
      <c r="E225" s="31"/>
    </row>
    <row r="226" spans="4:5" ht="15.75" customHeight="1">
      <c r="D226" s="31"/>
      <c r="E226" s="31"/>
    </row>
    <row r="227" spans="4:5" ht="15.75" customHeight="1">
      <c r="D227" s="31"/>
      <c r="E227" s="31"/>
    </row>
    <row r="228" spans="4:5" ht="15.75" customHeight="1">
      <c r="D228" s="31"/>
      <c r="E228" s="31"/>
    </row>
    <row r="229" spans="4:5" ht="15.75" customHeight="1">
      <c r="D229" s="31"/>
      <c r="E229" s="31"/>
    </row>
    <row r="230" spans="4:5" ht="15.75" customHeight="1"/>
    <row r="231" spans="4:5" ht="15.75" customHeight="1"/>
    <row r="232" spans="4:5" ht="15.75" customHeight="1"/>
    <row r="233" spans="4:5" ht="15.75" customHeight="1"/>
    <row r="234" spans="4:5" ht="15.75" customHeight="1"/>
    <row r="235" spans="4:5" ht="15.75" customHeight="1"/>
    <row r="236" spans="4:5" ht="15.75" customHeight="1"/>
    <row r="237" spans="4:5" ht="15.75" customHeight="1"/>
    <row r="238" spans="4:5" ht="15.75" customHeight="1"/>
    <row r="239" spans="4:5" ht="15.75" customHeight="1"/>
    <row r="240" spans="4:5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7:C27"/>
    <mergeCell ref="F27:H27"/>
    <mergeCell ref="A28:C28"/>
    <mergeCell ref="F28:H29"/>
    <mergeCell ref="A29:C29"/>
  </mergeCells>
  <conditionalFormatting sqref="G8:H25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6" sqref="A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100"/>
    </row>
    <row r="2" spans="1:9" ht="19.5" customHeight="1">
      <c r="A2" s="116" t="s">
        <v>111</v>
      </c>
      <c r="B2" s="99"/>
      <c r="C2" s="99"/>
      <c r="D2" s="99"/>
      <c r="E2" s="99"/>
      <c r="F2" s="99"/>
      <c r="G2" s="99"/>
      <c r="H2" s="99"/>
      <c r="I2" s="100"/>
    </row>
    <row r="3" spans="1:9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100"/>
    </row>
    <row r="4" spans="1:9" ht="19.5" customHeight="1">
      <c r="A4" s="116" t="s">
        <v>119</v>
      </c>
      <c r="B4" s="99"/>
      <c r="C4" s="99"/>
      <c r="D4" s="99"/>
      <c r="E4" s="99"/>
      <c r="F4" s="99"/>
      <c r="G4" s="99"/>
      <c r="H4" s="99"/>
      <c r="I4" s="100"/>
    </row>
    <row r="5" spans="1:9" ht="78.75">
      <c r="A5" s="33" t="s">
        <v>112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132</v>
      </c>
      <c r="B6" s="34" t="s">
        <v>113</v>
      </c>
      <c r="C6" s="34">
        <f>'Sessional + End Term Assessment'!D28</f>
        <v>67</v>
      </c>
      <c r="D6" s="34">
        <f>'Sessional + End Term Assessment'!E28</f>
        <v>3</v>
      </c>
      <c r="E6" s="34">
        <f>D6*'Sessional + End Term Assessment'!D6/'Sessional + End Term Assessment'!F6</f>
        <v>2.1</v>
      </c>
      <c r="F6" s="34">
        <f>'Sessional + End Term Assessment'!D29</f>
        <v>83</v>
      </c>
      <c r="G6" s="34">
        <f>'Sessional + End Term Assessment'!E29</f>
        <v>3</v>
      </c>
      <c r="H6" s="34">
        <f>G6*'Sessional + End Term Assessment'!E6/'Sessional + End Term Assessment'!F6</f>
        <v>0.9</v>
      </c>
      <c r="I6" s="34">
        <f>E6+H6</f>
        <v>3</v>
      </c>
    </row>
    <row r="7" spans="1:9" ht="30.75" customHeight="1">
      <c r="A7" s="117" t="s">
        <v>43</v>
      </c>
      <c r="B7" s="108"/>
      <c r="C7" s="108"/>
      <c r="D7" s="108"/>
      <c r="E7" s="108"/>
      <c r="F7" s="109"/>
      <c r="G7" s="121" t="s">
        <v>33</v>
      </c>
      <c r="H7" s="99"/>
      <c r="I7" s="100"/>
    </row>
    <row r="8" spans="1:9" ht="14.25">
      <c r="A8" s="118"/>
      <c r="B8" s="119"/>
      <c r="C8" s="119"/>
      <c r="D8" s="119"/>
      <c r="E8" s="119"/>
      <c r="F8" s="120"/>
      <c r="G8" s="117"/>
      <c r="H8" s="108"/>
      <c r="I8" s="109"/>
    </row>
    <row r="9" spans="1:9" ht="14.25">
      <c r="A9" s="110"/>
      <c r="B9" s="111"/>
      <c r="C9" s="111"/>
      <c r="D9" s="111"/>
      <c r="E9" s="111"/>
      <c r="F9" s="112"/>
      <c r="G9" s="110"/>
      <c r="H9" s="111"/>
      <c r="I9" s="11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C22" sqref="C22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26" ht="19.5" customHeight="1">
      <c r="A2" s="116" t="s">
        <v>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</row>
    <row r="3" spans="1:26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100"/>
    </row>
    <row r="4" spans="1:26" ht="19.5" customHeight="1">
      <c r="A4" s="116" t="s">
        <v>120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4" t="s">
        <v>132</v>
      </c>
      <c r="B6" s="38">
        <f>'Attainment of Subject Code'!$E$6*'CO-PO Mapping'!B11/3</f>
        <v>1.4000000000000001</v>
      </c>
      <c r="C6" s="38">
        <f>'Attainment of Subject Code'!$E$6*'CO-PO Mapping'!C11/3</f>
        <v>1.1200000000000001</v>
      </c>
      <c r="D6" s="38">
        <f>'Attainment of Subject Code'!$E$6*'CO-PO Mapping'!D11/3</f>
        <v>0.84</v>
      </c>
      <c r="E6" s="38">
        <f>'Attainment of Subject Code'!$E$6*'CO-PO Mapping'!E11/3</f>
        <v>1.1200000000000001</v>
      </c>
      <c r="F6" s="38">
        <f>'Attainment of Subject Code'!$E$6*'CO-PO Mapping'!F11/3</f>
        <v>0.56000000000000005</v>
      </c>
      <c r="G6" s="38">
        <f>'Attainment of Subject Code'!$E$6*'CO-PO Mapping'!G11/3</f>
        <v>0.14000000000000001</v>
      </c>
      <c r="H6" s="38">
        <f>'Attainment of Subject Code'!$E$6*'CO-PO Mapping'!H11/3</f>
        <v>0.14000000000000001</v>
      </c>
      <c r="I6" s="38">
        <f>'Attainment of Subject Code'!$E$6*'CO-PO Mapping'!I11/3</f>
        <v>0.28000000000000003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0.14000000000000001</v>
      </c>
      <c r="N6" s="38">
        <f>'Attainment of Subject Code'!$E$6*'CO-PO Mapping'!N11/3</f>
        <v>0.56000000000000005</v>
      </c>
      <c r="O6" s="38">
        <f>'Attainment of Subject Code'!$E$6*'CO-PO Mapping'!O11/3</f>
        <v>0.56000000000000005</v>
      </c>
      <c r="P6" s="38">
        <f>'Attainment of Subject Code'!$E$6*'CO-PO Mapping'!P11/3</f>
        <v>0.42</v>
      </c>
    </row>
    <row r="7" spans="1:26" ht="39.75" customHeight="1">
      <c r="A7" s="122" t="s">
        <v>33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  <c r="N7" s="122"/>
      <c r="O7" s="99"/>
      <c r="P7" s="10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94"/>
  <sheetViews>
    <sheetView topLeftCell="C1" workbookViewId="0">
      <selection activeCell="U6" sqref="U6:AC24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6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4" t="s">
        <v>19</v>
      </c>
      <c r="B4" s="123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5"/>
      <c r="B5" s="125"/>
      <c r="C5" s="35" t="s">
        <v>48</v>
      </c>
      <c r="D5" s="35" t="s">
        <v>49</v>
      </c>
      <c r="E5" s="123" t="s">
        <v>50</v>
      </c>
      <c r="F5" s="123" t="s">
        <v>51</v>
      </c>
      <c r="G5" s="123" t="s">
        <v>52</v>
      </c>
      <c r="H5" s="35" t="s">
        <v>53</v>
      </c>
      <c r="I5" s="123" t="s">
        <v>50</v>
      </c>
      <c r="J5" s="123" t="s">
        <v>51</v>
      </c>
      <c r="K5" s="123" t="s">
        <v>52</v>
      </c>
      <c r="L5" s="35" t="s">
        <v>54</v>
      </c>
      <c r="M5" s="123" t="s">
        <v>50</v>
      </c>
      <c r="N5" s="123" t="s">
        <v>51</v>
      </c>
      <c r="O5" s="123" t="s">
        <v>52</v>
      </c>
      <c r="P5" s="35"/>
      <c r="Q5" s="35"/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14"/>
      <c r="B6" s="114"/>
      <c r="C6" s="35" t="s">
        <v>26</v>
      </c>
      <c r="D6" s="35">
        <v>28</v>
      </c>
      <c r="E6" s="114"/>
      <c r="F6" s="114"/>
      <c r="G6" s="114"/>
      <c r="H6" s="35">
        <v>28</v>
      </c>
      <c r="I6" s="114"/>
      <c r="J6" s="114"/>
      <c r="K6" s="114"/>
      <c r="L6" s="35">
        <v>14</v>
      </c>
      <c r="M6" s="114"/>
      <c r="N6" s="114"/>
      <c r="O6" s="114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B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74" t="s">
        <v>75</v>
      </c>
      <c r="C7" s="74" t="s">
        <v>76</v>
      </c>
      <c r="D7" s="50">
        <v>20.533333333333331</v>
      </c>
      <c r="E7" s="42">
        <f t="shared" ref="E7:E24" si="0">IF(D7&gt;=($D$6*0.7),1,0)</f>
        <v>1</v>
      </c>
      <c r="F7" s="42">
        <f t="shared" ref="F7:F24" si="1">IF(D7&gt;=($D$6*0.8),1,0)</f>
        <v>0</v>
      </c>
      <c r="G7" s="42">
        <f t="shared" ref="G7:G24" si="2">IF(D7&gt;=($D$6*0.9),1,0)</f>
        <v>0</v>
      </c>
      <c r="H7" s="50">
        <v>21.533333333333331</v>
      </c>
      <c r="I7" s="42">
        <f t="shared" ref="I7:I24" si="3">IF(H7&gt;=($H$6*0.7),1,0)</f>
        <v>1</v>
      </c>
      <c r="J7" s="42">
        <f t="shared" ref="J7:J24" si="4">IF(H7&gt;=($H$6*0.8),1,0)</f>
        <v>0</v>
      </c>
      <c r="K7" s="42">
        <f t="shared" ref="K7:K24" si="5">IF(H7&gt;=($H$6*0.9),1,0)</f>
        <v>0</v>
      </c>
      <c r="L7" s="50">
        <v>9.2666666666666657</v>
      </c>
      <c r="M7" s="42">
        <f t="shared" ref="M7:M24" si="6">IF(L7&gt;=($L$6*0.7),1,0)</f>
        <v>0</v>
      </c>
      <c r="N7" s="42">
        <f t="shared" ref="N7:N24" si="7">IF(L7&gt;=($L$6*0.7),1,0)</f>
        <v>0</v>
      </c>
      <c r="O7" s="42">
        <f t="shared" ref="O7:O24" si="8">IF(L7&gt;=($L$6*0.9),1,0)</f>
        <v>0</v>
      </c>
      <c r="P7" s="42"/>
      <c r="Q7" s="42"/>
      <c r="R7" s="50">
        <v>51.333333333333329</v>
      </c>
      <c r="S7" s="40"/>
      <c r="T7" s="40"/>
      <c r="U7" s="96"/>
      <c r="V7" s="96"/>
      <c r="W7" s="95"/>
      <c r="X7" s="95"/>
      <c r="Y7" s="95"/>
      <c r="Z7" s="95"/>
      <c r="AA7" s="40"/>
      <c r="AB7" s="95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74" t="s">
        <v>77</v>
      </c>
      <c r="C8" s="74" t="s">
        <v>78</v>
      </c>
      <c r="D8" s="50">
        <v>26.133333333333329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27.133333333333329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12.06666666666667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50">
        <v>65.333333333333329</v>
      </c>
      <c r="S8" s="40"/>
      <c r="T8" s="40"/>
      <c r="U8" s="97"/>
      <c r="V8" s="97"/>
      <c r="W8" s="95"/>
      <c r="X8" s="95"/>
      <c r="Y8" s="95"/>
      <c r="Z8" s="95"/>
      <c r="AA8" s="40"/>
      <c r="AB8" s="95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2" t="s">
        <v>79</v>
      </c>
      <c r="C9" s="73" t="s">
        <v>80</v>
      </c>
      <c r="D9" s="50">
        <v>26.133333333333329</v>
      </c>
      <c r="E9" s="42">
        <f t="shared" si="0"/>
        <v>1</v>
      </c>
      <c r="F9" s="42">
        <f t="shared" si="1"/>
        <v>1</v>
      </c>
      <c r="G9" s="42">
        <f t="shared" si="2"/>
        <v>1</v>
      </c>
      <c r="H9" s="50">
        <v>27.133333333333329</v>
      </c>
      <c r="I9" s="42">
        <f t="shared" si="3"/>
        <v>1</v>
      </c>
      <c r="J9" s="42">
        <f t="shared" si="4"/>
        <v>1</v>
      </c>
      <c r="K9" s="42">
        <f t="shared" si="5"/>
        <v>1</v>
      </c>
      <c r="L9" s="50">
        <v>12.06666666666667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50">
        <v>65.333333333333329</v>
      </c>
      <c r="S9" s="40"/>
      <c r="T9" s="40"/>
      <c r="U9" s="97"/>
      <c r="V9" s="97"/>
      <c r="W9" s="95"/>
      <c r="X9" s="95"/>
      <c r="Y9" s="95"/>
      <c r="Z9" s="95"/>
      <c r="AA9" s="40"/>
      <c r="AB9" s="95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2" t="s">
        <v>81</v>
      </c>
      <c r="C10" s="74" t="s">
        <v>82</v>
      </c>
      <c r="D10" s="50">
        <v>27.06666666666667</v>
      </c>
      <c r="E10" s="42">
        <f t="shared" si="0"/>
        <v>1</v>
      </c>
      <c r="F10" s="42">
        <f t="shared" si="1"/>
        <v>1</v>
      </c>
      <c r="G10" s="42">
        <f t="shared" si="2"/>
        <v>1</v>
      </c>
      <c r="H10" s="50">
        <v>28.06666666666667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50">
        <v>12.533333333333331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67.666666666666671</v>
      </c>
      <c r="S10" s="40"/>
      <c r="T10" s="40"/>
      <c r="U10" s="97"/>
      <c r="V10" s="97"/>
      <c r="W10" s="95"/>
      <c r="X10" s="95"/>
      <c r="Y10" s="95"/>
      <c r="Z10" s="95"/>
      <c r="AA10" s="40"/>
      <c r="AB10" s="95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2" t="s">
        <v>83</v>
      </c>
      <c r="C11" s="73" t="s">
        <v>84</v>
      </c>
      <c r="D11" s="50">
        <v>26.133333333333329</v>
      </c>
      <c r="E11" s="42">
        <f t="shared" si="0"/>
        <v>1</v>
      </c>
      <c r="F11" s="42">
        <f t="shared" si="1"/>
        <v>1</v>
      </c>
      <c r="G11" s="42">
        <f t="shared" si="2"/>
        <v>1</v>
      </c>
      <c r="H11" s="50">
        <v>27.133333333333329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50">
        <v>12.06666666666667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65.333333333333329</v>
      </c>
      <c r="S11" s="40"/>
      <c r="T11" s="40"/>
      <c r="U11" s="97"/>
      <c r="V11" s="97"/>
      <c r="W11" s="95"/>
      <c r="X11" s="95"/>
      <c r="Y11" s="95"/>
      <c r="Z11" s="95"/>
      <c r="AA11" s="40"/>
      <c r="AB11" s="95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2" t="s">
        <v>85</v>
      </c>
      <c r="C12" s="73" t="s">
        <v>86</v>
      </c>
      <c r="D12" s="50">
        <v>27.06666666666667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28.06666666666667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12.533333333333331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67.666666666666671</v>
      </c>
      <c r="S12" s="40"/>
      <c r="T12" s="40"/>
      <c r="U12" s="97"/>
      <c r="V12" s="97"/>
      <c r="W12" s="95"/>
      <c r="X12" s="95"/>
      <c r="Y12" s="95"/>
      <c r="Z12" s="95"/>
      <c r="AA12" s="40"/>
      <c r="AB12" s="95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2" t="s">
        <v>87</v>
      </c>
      <c r="C13" s="73" t="s">
        <v>88</v>
      </c>
      <c r="D13" s="50">
        <v>23.333333333333336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50">
        <v>24.333333333333336</v>
      </c>
      <c r="I13" s="42">
        <f t="shared" si="3"/>
        <v>1</v>
      </c>
      <c r="J13" s="42">
        <f t="shared" si="4"/>
        <v>1</v>
      </c>
      <c r="K13" s="42">
        <f t="shared" si="5"/>
        <v>0</v>
      </c>
      <c r="L13" s="50">
        <v>10.666666666666664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58.333333333333336</v>
      </c>
      <c r="S13" s="40"/>
      <c r="T13" s="40"/>
      <c r="U13" s="97"/>
      <c r="V13" s="97"/>
      <c r="W13" s="95"/>
      <c r="X13" s="95"/>
      <c r="Y13" s="95"/>
      <c r="Z13" s="95"/>
      <c r="AA13" s="40"/>
      <c r="AB13" s="95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2" t="s">
        <v>89</v>
      </c>
      <c r="C14" s="74" t="s">
        <v>90</v>
      </c>
      <c r="D14" s="50">
        <v>25.2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50">
        <v>26.2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11.600000000000001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63</v>
      </c>
      <c r="S14" s="40"/>
      <c r="T14" s="40"/>
      <c r="U14" s="97"/>
      <c r="V14" s="97"/>
      <c r="W14" s="95"/>
      <c r="X14" s="95"/>
      <c r="Y14" s="95"/>
      <c r="Z14" s="95"/>
      <c r="AA14" s="40"/>
      <c r="AB14" s="95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2" t="s">
        <v>91</v>
      </c>
      <c r="C15" s="73" t="s">
        <v>92</v>
      </c>
      <c r="D15" s="50">
        <v>28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29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13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50">
        <v>70</v>
      </c>
      <c r="S15" s="40"/>
      <c r="T15" s="40"/>
      <c r="U15" s="97"/>
      <c r="V15" s="97"/>
      <c r="W15" s="95"/>
      <c r="X15" s="95"/>
      <c r="Y15" s="95"/>
      <c r="Z15" s="95"/>
      <c r="AA15" s="40"/>
      <c r="AB15" s="95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2" t="s">
        <v>93</v>
      </c>
      <c r="C16" s="73" t="s">
        <v>94</v>
      </c>
      <c r="D16" s="50">
        <v>24.266666666666666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25.266666666666666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50">
        <v>11.13333333333334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60.666666666666671</v>
      </c>
      <c r="S16" s="40"/>
      <c r="T16" s="40"/>
      <c r="U16" s="97"/>
      <c r="V16" s="97"/>
      <c r="W16" s="95"/>
      <c r="X16" s="95"/>
      <c r="Y16" s="95"/>
      <c r="Z16" s="95"/>
      <c r="AA16" s="40"/>
      <c r="AB16" s="95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2" t="s">
        <v>95</v>
      </c>
      <c r="C17" s="73" t="s">
        <v>96</v>
      </c>
      <c r="D17" s="50">
        <v>26.133333333333329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50">
        <v>27.133333333333329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50">
        <v>12.06666666666667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65.333333333333329</v>
      </c>
      <c r="S17" s="40"/>
      <c r="T17" s="40"/>
      <c r="U17" s="97"/>
      <c r="V17" s="97"/>
      <c r="W17" s="95"/>
      <c r="X17" s="95"/>
      <c r="Y17" s="95"/>
      <c r="Z17" s="95"/>
      <c r="AA17" s="40"/>
      <c r="AB17" s="95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2" t="s">
        <v>97</v>
      </c>
      <c r="C18" s="73" t="s">
        <v>98</v>
      </c>
      <c r="D18" s="50">
        <v>23.333333333333336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50">
        <v>24.333333333333336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50">
        <v>10.666666666666664</v>
      </c>
      <c r="M18" s="42">
        <f t="shared" si="6"/>
        <v>1</v>
      </c>
      <c r="N18" s="42">
        <f t="shared" si="7"/>
        <v>1</v>
      </c>
      <c r="O18" s="42">
        <f t="shared" si="8"/>
        <v>0</v>
      </c>
      <c r="P18" s="42"/>
      <c r="Q18" s="42"/>
      <c r="R18" s="50">
        <v>58.333333333333336</v>
      </c>
      <c r="S18" s="40"/>
      <c r="T18" s="40"/>
      <c r="U18" s="97"/>
      <c r="V18" s="97"/>
      <c r="W18" s="95"/>
      <c r="X18" s="95"/>
      <c r="Y18" s="95"/>
      <c r="Z18" s="95"/>
      <c r="AA18" s="40"/>
      <c r="AB18" s="95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2" t="s">
        <v>99</v>
      </c>
      <c r="C19" s="73" t="s">
        <v>100</v>
      </c>
      <c r="D19" s="50">
        <v>23.333333333333336</v>
      </c>
      <c r="E19" s="42">
        <f t="shared" si="0"/>
        <v>1</v>
      </c>
      <c r="F19" s="42">
        <f t="shared" si="1"/>
        <v>1</v>
      </c>
      <c r="G19" s="42">
        <f t="shared" si="2"/>
        <v>0</v>
      </c>
      <c r="H19" s="50">
        <v>24.333333333333336</v>
      </c>
      <c r="I19" s="42">
        <f t="shared" si="3"/>
        <v>1</v>
      </c>
      <c r="J19" s="42">
        <f t="shared" si="4"/>
        <v>1</v>
      </c>
      <c r="K19" s="42">
        <f t="shared" si="5"/>
        <v>0</v>
      </c>
      <c r="L19" s="50">
        <v>10.666666666666664</v>
      </c>
      <c r="M19" s="42">
        <f t="shared" si="6"/>
        <v>1</v>
      </c>
      <c r="N19" s="42">
        <f t="shared" si="7"/>
        <v>1</v>
      </c>
      <c r="O19" s="42">
        <f t="shared" si="8"/>
        <v>0</v>
      </c>
      <c r="P19" s="42"/>
      <c r="Q19" s="42"/>
      <c r="R19" s="50">
        <v>58.333333333333336</v>
      </c>
      <c r="S19" s="40"/>
      <c r="T19" s="40"/>
      <c r="U19" s="97"/>
      <c r="V19" s="97"/>
      <c r="W19" s="95"/>
      <c r="X19" s="95"/>
      <c r="Y19" s="95"/>
      <c r="Z19" s="95"/>
      <c r="AA19" s="40"/>
      <c r="AB19" s="95"/>
      <c r="AC19" s="40"/>
      <c r="AD19" s="40"/>
      <c r="AE19" s="40"/>
      <c r="AF19" s="40"/>
      <c r="AG19" s="40"/>
      <c r="AH19" s="40"/>
      <c r="AI19" s="40"/>
      <c r="AJ19" s="40"/>
    </row>
    <row r="20" spans="1:36" ht="19.5" customHeight="1" thickBot="1">
      <c r="A20" s="20">
        <v>14</v>
      </c>
      <c r="B20" s="72" t="s">
        <v>101</v>
      </c>
      <c r="C20" s="73" t="s">
        <v>102</v>
      </c>
      <c r="D20" s="50">
        <v>22.400000000000002</v>
      </c>
      <c r="E20" s="42">
        <f t="shared" si="0"/>
        <v>1</v>
      </c>
      <c r="F20" s="42">
        <f t="shared" si="1"/>
        <v>1</v>
      </c>
      <c r="G20" s="42">
        <f t="shared" si="2"/>
        <v>0</v>
      </c>
      <c r="H20" s="50">
        <v>23.400000000000002</v>
      </c>
      <c r="I20" s="42">
        <f t="shared" si="3"/>
        <v>1</v>
      </c>
      <c r="J20" s="42">
        <f t="shared" si="4"/>
        <v>1</v>
      </c>
      <c r="K20" s="42">
        <f t="shared" si="5"/>
        <v>0</v>
      </c>
      <c r="L20" s="50">
        <v>10.199999999999996</v>
      </c>
      <c r="M20" s="42">
        <f t="shared" si="6"/>
        <v>1</v>
      </c>
      <c r="N20" s="42">
        <f t="shared" si="7"/>
        <v>1</v>
      </c>
      <c r="O20" s="42">
        <f t="shared" si="8"/>
        <v>0</v>
      </c>
      <c r="P20" s="42"/>
      <c r="Q20" s="42"/>
      <c r="R20" s="50">
        <v>56</v>
      </c>
      <c r="S20" s="40"/>
      <c r="T20" s="40"/>
      <c r="U20" s="97"/>
      <c r="V20" s="97"/>
      <c r="W20" s="95"/>
      <c r="X20" s="95"/>
      <c r="Y20" s="95"/>
      <c r="Z20" s="95"/>
      <c r="AA20" s="40"/>
      <c r="AB20" s="95"/>
      <c r="AC20" s="40"/>
      <c r="AD20" s="40"/>
      <c r="AE20" s="40"/>
      <c r="AF20" s="40"/>
      <c r="AG20" s="40"/>
      <c r="AH20" s="40"/>
      <c r="AI20" s="40"/>
      <c r="AJ20" s="40"/>
    </row>
    <row r="21" spans="1:36" ht="19.5" customHeight="1" thickBot="1">
      <c r="A21" s="20">
        <v>15</v>
      </c>
      <c r="B21" s="72" t="s">
        <v>103</v>
      </c>
      <c r="C21" s="73" t="s">
        <v>104</v>
      </c>
      <c r="D21" s="50">
        <v>23.333333333333336</v>
      </c>
      <c r="E21" s="42">
        <f t="shared" si="0"/>
        <v>1</v>
      </c>
      <c r="F21" s="42">
        <f t="shared" si="1"/>
        <v>1</v>
      </c>
      <c r="G21" s="42">
        <f t="shared" si="2"/>
        <v>0</v>
      </c>
      <c r="H21" s="50">
        <v>24.333333333333336</v>
      </c>
      <c r="I21" s="42">
        <f t="shared" si="3"/>
        <v>1</v>
      </c>
      <c r="J21" s="42">
        <f t="shared" si="4"/>
        <v>1</v>
      </c>
      <c r="K21" s="42">
        <f t="shared" si="5"/>
        <v>0</v>
      </c>
      <c r="L21" s="50">
        <v>10.666666666666664</v>
      </c>
      <c r="M21" s="42">
        <f t="shared" si="6"/>
        <v>1</v>
      </c>
      <c r="N21" s="42">
        <f t="shared" si="7"/>
        <v>1</v>
      </c>
      <c r="O21" s="42">
        <f t="shared" si="8"/>
        <v>0</v>
      </c>
      <c r="P21" s="42"/>
      <c r="Q21" s="42"/>
      <c r="R21" s="50">
        <v>58.333333333333336</v>
      </c>
      <c r="S21" s="40"/>
      <c r="T21" s="40"/>
      <c r="U21" s="97"/>
      <c r="V21" s="97"/>
      <c r="W21" s="95"/>
      <c r="X21" s="95"/>
      <c r="Y21" s="95"/>
      <c r="Z21" s="95"/>
      <c r="AA21" s="40"/>
      <c r="AB21" s="95"/>
      <c r="AC21" s="40"/>
      <c r="AD21" s="40"/>
      <c r="AE21" s="40"/>
      <c r="AF21" s="40"/>
      <c r="AG21" s="40"/>
      <c r="AH21" s="40"/>
      <c r="AI21" s="40"/>
      <c r="AJ21" s="40"/>
    </row>
    <row r="22" spans="1:36" ht="19.5" customHeight="1" thickBot="1">
      <c r="A22" s="20">
        <v>16</v>
      </c>
      <c r="B22" s="72" t="s">
        <v>105</v>
      </c>
      <c r="C22" s="75" t="s">
        <v>106</v>
      </c>
      <c r="D22" s="50">
        <v>25.2</v>
      </c>
      <c r="E22" s="42">
        <f t="shared" si="0"/>
        <v>1</v>
      </c>
      <c r="F22" s="42">
        <f t="shared" si="1"/>
        <v>1</v>
      </c>
      <c r="G22" s="42">
        <f t="shared" si="2"/>
        <v>1</v>
      </c>
      <c r="H22" s="50">
        <v>26.2</v>
      </c>
      <c r="I22" s="42">
        <f t="shared" si="3"/>
        <v>1</v>
      </c>
      <c r="J22" s="42">
        <f t="shared" si="4"/>
        <v>1</v>
      </c>
      <c r="K22" s="42">
        <f t="shared" si="5"/>
        <v>1</v>
      </c>
      <c r="L22" s="50">
        <v>11.600000000000001</v>
      </c>
      <c r="M22" s="42">
        <f t="shared" si="6"/>
        <v>1</v>
      </c>
      <c r="N22" s="42">
        <f t="shared" si="7"/>
        <v>1</v>
      </c>
      <c r="O22" s="42">
        <f t="shared" si="8"/>
        <v>0</v>
      </c>
      <c r="P22" s="42"/>
      <c r="Q22" s="42"/>
      <c r="R22" s="50">
        <v>63</v>
      </c>
      <c r="S22" s="40"/>
      <c r="T22" s="40"/>
      <c r="U22" s="97"/>
      <c r="V22" s="97"/>
      <c r="W22" s="95"/>
      <c r="X22" s="95"/>
      <c r="Y22" s="95"/>
      <c r="Z22" s="95"/>
      <c r="AA22" s="40"/>
      <c r="AB22" s="95"/>
      <c r="AC22" s="40"/>
      <c r="AD22" s="40"/>
      <c r="AE22" s="40"/>
      <c r="AF22" s="40"/>
      <c r="AG22" s="40"/>
      <c r="AH22" s="40"/>
      <c r="AI22" s="40"/>
      <c r="AJ22" s="40"/>
    </row>
    <row r="23" spans="1:36" ht="19.5" customHeight="1" thickBot="1">
      <c r="A23" s="20">
        <v>17</v>
      </c>
      <c r="B23" s="72" t="s">
        <v>107</v>
      </c>
      <c r="C23" s="73" t="s">
        <v>108</v>
      </c>
      <c r="D23" s="50">
        <v>21.466666666666669</v>
      </c>
      <c r="E23" s="42">
        <f t="shared" si="0"/>
        <v>1</v>
      </c>
      <c r="F23" s="42">
        <f t="shared" si="1"/>
        <v>0</v>
      </c>
      <c r="G23" s="42">
        <f t="shared" si="2"/>
        <v>0</v>
      </c>
      <c r="H23" s="50">
        <v>22.466666666666669</v>
      </c>
      <c r="I23" s="42">
        <f t="shared" si="3"/>
        <v>1</v>
      </c>
      <c r="J23" s="42">
        <f t="shared" si="4"/>
        <v>1</v>
      </c>
      <c r="K23" s="42">
        <f t="shared" si="5"/>
        <v>0</v>
      </c>
      <c r="L23" s="50">
        <v>9.7333333333333343</v>
      </c>
      <c r="M23" s="42">
        <f t="shared" si="6"/>
        <v>0</v>
      </c>
      <c r="N23" s="42">
        <f t="shared" si="7"/>
        <v>0</v>
      </c>
      <c r="O23" s="42">
        <f t="shared" si="8"/>
        <v>0</v>
      </c>
      <c r="P23" s="42"/>
      <c r="Q23" s="42"/>
      <c r="R23" s="50">
        <v>53.666666666666671</v>
      </c>
      <c r="S23" s="40"/>
      <c r="T23" s="40"/>
      <c r="U23" s="97"/>
      <c r="V23" s="97"/>
      <c r="W23" s="95"/>
      <c r="X23" s="95"/>
      <c r="Y23" s="95"/>
      <c r="Z23" s="95"/>
      <c r="AA23" s="40"/>
      <c r="AB23" s="95"/>
      <c r="AC23" s="40"/>
      <c r="AD23" s="40"/>
      <c r="AE23" s="40"/>
      <c r="AF23" s="40"/>
      <c r="AG23" s="40"/>
      <c r="AH23" s="40"/>
      <c r="AI23" s="40"/>
      <c r="AJ23" s="40"/>
    </row>
    <row r="24" spans="1:36" ht="29.25" customHeight="1" thickBot="1">
      <c r="A24" s="20">
        <v>18</v>
      </c>
      <c r="B24" s="73" t="s">
        <v>109</v>
      </c>
      <c r="C24" s="73" t="s">
        <v>110</v>
      </c>
      <c r="D24" s="50">
        <v>27.06666666666667</v>
      </c>
      <c r="E24" s="42">
        <f t="shared" si="0"/>
        <v>1</v>
      </c>
      <c r="F24" s="42">
        <f t="shared" si="1"/>
        <v>1</v>
      </c>
      <c r="G24" s="42">
        <f t="shared" si="2"/>
        <v>1</v>
      </c>
      <c r="H24" s="50">
        <v>28.06666666666667</v>
      </c>
      <c r="I24" s="42">
        <f t="shared" si="3"/>
        <v>1</v>
      </c>
      <c r="J24" s="42">
        <f t="shared" si="4"/>
        <v>1</v>
      </c>
      <c r="K24" s="42">
        <f t="shared" si="5"/>
        <v>1</v>
      </c>
      <c r="L24" s="50">
        <v>12.533333333333331</v>
      </c>
      <c r="M24" s="42">
        <f t="shared" si="6"/>
        <v>1</v>
      </c>
      <c r="N24" s="42">
        <f t="shared" si="7"/>
        <v>1</v>
      </c>
      <c r="O24" s="42">
        <f t="shared" si="8"/>
        <v>0</v>
      </c>
      <c r="P24" s="42"/>
      <c r="Q24" s="42"/>
      <c r="R24" s="50">
        <v>67.666666666666671</v>
      </c>
      <c r="S24" s="40"/>
      <c r="T24" s="40"/>
      <c r="U24" s="97"/>
      <c r="V24" s="97"/>
      <c r="W24" s="95"/>
      <c r="X24" s="95"/>
      <c r="Y24" s="95"/>
      <c r="Z24" s="95"/>
      <c r="AA24" s="40"/>
      <c r="AB24" s="95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22"/>
      <c r="B25" s="22"/>
      <c r="C25" s="22"/>
      <c r="D25" s="22"/>
      <c r="E25" s="76">
        <f>COUNTIF(E7:E24,1)</f>
        <v>18</v>
      </c>
      <c r="F25" s="76">
        <f>COUNTIF(F7:F24,1)</f>
        <v>16</v>
      </c>
      <c r="G25" s="76">
        <f>COUNTIF(G7:G24,1)</f>
        <v>10</v>
      </c>
      <c r="H25" s="22"/>
      <c r="I25" s="76">
        <f>COUNTIF(I7:I24,1)</f>
        <v>18</v>
      </c>
      <c r="J25" s="76">
        <f>COUNTIF(J7:J24,1)</f>
        <v>17</v>
      </c>
      <c r="K25" s="76">
        <f>COUNTIF(K7:K24,1)</f>
        <v>11</v>
      </c>
      <c r="L25" s="22"/>
      <c r="M25" s="76">
        <f>COUNTIF(M7:M24,1)</f>
        <v>16</v>
      </c>
      <c r="N25" s="76">
        <f>COUNTIF(N7:N24,1)</f>
        <v>16</v>
      </c>
      <c r="O25" s="76">
        <f>COUNTIF(O7:O24,1)</f>
        <v>1</v>
      </c>
      <c r="P25" s="22"/>
      <c r="Q25" s="22"/>
      <c r="R25" s="2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77">
        <f>IF(E25/18&gt;=0.7,1,0)</f>
        <v>1</v>
      </c>
      <c r="F26" s="77">
        <f>IF(F25/18&gt;=0.7,1,0)</f>
        <v>1</v>
      </c>
      <c r="G26" s="77">
        <f>IF(G25/18&gt;=0.7,1,0)</f>
        <v>0</v>
      </c>
      <c r="H26" s="40"/>
      <c r="I26" s="77">
        <f>IF(I25/18&gt;=0.7,1,0)</f>
        <v>1</v>
      </c>
      <c r="J26" s="77">
        <f>IF(J25/18&gt;=0.7,1,0)</f>
        <v>1</v>
      </c>
      <c r="K26" s="77">
        <f>IF(K25/18&gt;=0.7,1,0)</f>
        <v>0</v>
      </c>
      <c r="L26" s="40"/>
      <c r="M26" s="77">
        <f>IF(M25/18&gt;=0.7,1,0)</f>
        <v>1</v>
      </c>
      <c r="N26" s="77">
        <f>IF(N25/18&gt;=0.7,1,0)</f>
        <v>1</v>
      </c>
      <c r="O26" s="77">
        <f>IF(O25/18&gt;=0.7,1,0)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</row>
    <row r="221" spans="1:36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</row>
    <row r="222" spans="1:36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</row>
    <row r="223" spans="1:36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</row>
    <row r="224" spans="1:36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24 I7:K24 M7:O24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94"/>
  <sheetViews>
    <sheetView workbookViewId="0">
      <selection activeCell="D3" sqref="D3:D20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6" t="s">
        <v>55</v>
      </c>
      <c r="B1" s="111"/>
      <c r="C1" s="111"/>
      <c r="D1" s="111"/>
      <c r="E1" s="111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3" t="s">
        <v>75</v>
      </c>
      <c r="C3" s="73" t="s">
        <v>76</v>
      </c>
      <c r="D3" s="92">
        <v>51.333333333333329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3" t="s">
        <v>77</v>
      </c>
      <c r="C4" s="73" t="s">
        <v>78</v>
      </c>
      <c r="D4" s="93">
        <v>65.333333333333329</v>
      </c>
      <c r="E4" s="68" t="str">
        <f t="shared" ref="E4:E20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79</v>
      </c>
      <c r="C5" s="73" t="s">
        <v>80</v>
      </c>
      <c r="D5" s="93">
        <v>65.333333333333329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81</v>
      </c>
      <c r="C6" s="74" t="s">
        <v>82</v>
      </c>
      <c r="D6" s="93">
        <v>67.666666666666671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83</v>
      </c>
      <c r="C7" s="73" t="s">
        <v>84</v>
      </c>
      <c r="D7" s="93">
        <v>65.333333333333329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85</v>
      </c>
      <c r="C8" s="73" t="s">
        <v>86</v>
      </c>
      <c r="D8" s="93">
        <v>67.666666666666671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87</v>
      </c>
      <c r="C9" s="73" t="s">
        <v>88</v>
      </c>
      <c r="D9" s="93">
        <v>58.333333333333336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89</v>
      </c>
      <c r="C10" s="74" t="s">
        <v>90</v>
      </c>
      <c r="D10" s="93">
        <v>63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91</v>
      </c>
      <c r="C11" s="73" t="s">
        <v>92</v>
      </c>
      <c r="D11" s="93">
        <v>70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93</v>
      </c>
      <c r="C12" s="73" t="s">
        <v>94</v>
      </c>
      <c r="D12" s="93">
        <v>60.666666666666671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95</v>
      </c>
      <c r="C13" s="73" t="s">
        <v>96</v>
      </c>
      <c r="D13" s="93">
        <v>65.333333333333329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97</v>
      </c>
      <c r="C14" s="73" t="s">
        <v>98</v>
      </c>
      <c r="D14" s="93">
        <v>58.333333333333336</v>
      </c>
      <c r="E14" s="68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99</v>
      </c>
      <c r="C15" s="73" t="s">
        <v>100</v>
      </c>
      <c r="D15" s="93">
        <v>58.333333333333336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5.75" customHeight="1">
      <c r="A16" s="20">
        <v>14</v>
      </c>
      <c r="B16" s="72" t="s">
        <v>101</v>
      </c>
      <c r="C16" s="73" t="s">
        <v>102</v>
      </c>
      <c r="D16" s="93">
        <v>56</v>
      </c>
      <c r="E16" s="68" t="str">
        <f t="shared" si="0"/>
        <v>Y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5.75" customHeight="1">
      <c r="A17" s="20">
        <v>15</v>
      </c>
      <c r="B17" s="72" t="s">
        <v>103</v>
      </c>
      <c r="C17" s="73" t="s">
        <v>104</v>
      </c>
      <c r="D17" s="93">
        <v>58.333333333333336</v>
      </c>
      <c r="E17" s="68" t="str">
        <f t="shared" si="0"/>
        <v>N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20">
        <v>16</v>
      </c>
      <c r="B18" s="72" t="s">
        <v>105</v>
      </c>
      <c r="C18" s="75" t="s">
        <v>106</v>
      </c>
      <c r="D18" s="93">
        <v>63</v>
      </c>
      <c r="E18" s="68" t="str">
        <f t="shared" si="0"/>
        <v>N</v>
      </c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5.75" customHeight="1">
      <c r="A19" s="20">
        <v>17</v>
      </c>
      <c r="B19" s="72" t="s">
        <v>107</v>
      </c>
      <c r="C19" s="73" t="s">
        <v>108</v>
      </c>
      <c r="D19" s="93">
        <v>53.666666666666671</v>
      </c>
      <c r="E19" s="68" t="str">
        <f t="shared" si="0"/>
        <v>Y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29.25" customHeight="1">
      <c r="A20" s="20">
        <v>18</v>
      </c>
      <c r="B20" s="73" t="s">
        <v>109</v>
      </c>
      <c r="C20" s="73" t="s">
        <v>110</v>
      </c>
      <c r="D20" s="93">
        <v>67.666666666666671</v>
      </c>
      <c r="E20" s="68" t="str">
        <f t="shared" si="0"/>
        <v>N</v>
      </c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6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4.25" customHeight="1">
      <c r="A216" s="43"/>
      <c r="B216" s="43"/>
      <c r="C216" s="43"/>
      <c r="D216" s="40"/>
      <c r="E216" s="40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ht="14.25" customHeight="1">
      <c r="A217" s="43"/>
      <c r="B217" s="43"/>
      <c r="C217" s="43"/>
      <c r="D217" s="40"/>
      <c r="E217" s="40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ht="14.25" customHeight="1">
      <c r="A218" s="43"/>
      <c r="B218" s="43"/>
      <c r="C218" s="43"/>
      <c r="D218" s="40"/>
      <c r="E218" s="40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ht="14.25" customHeight="1">
      <c r="A219" s="43"/>
      <c r="B219" s="43"/>
      <c r="C219" s="43"/>
      <c r="D219" s="40"/>
      <c r="E219" s="40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ht="14.25" customHeight="1">
      <c r="A220" s="43"/>
      <c r="B220" s="43"/>
      <c r="C220" s="43"/>
      <c r="D220" s="40"/>
      <c r="E220" s="40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94"/>
  <sheetViews>
    <sheetView tabSelected="1" topLeftCell="L1" workbookViewId="0">
      <selection activeCell="T6" sqref="T6:AA27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6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24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23" t="s">
        <v>50</v>
      </c>
      <c r="H5" s="123" t="s">
        <v>51</v>
      </c>
      <c r="I5" s="123" t="s">
        <v>52</v>
      </c>
      <c r="J5" s="35" t="s">
        <v>62</v>
      </c>
      <c r="K5" s="123" t="s">
        <v>50</v>
      </c>
      <c r="L5" s="123" t="s">
        <v>51</v>
      </c>
      <c r="M5" s="123" t="s">
        <v>52</v>
      </c>
      <c r="N5" s="35" t="s">
        <v>63</v>
      </c>
      <c r="O5" s="123" t="s">
        <v>50</v>
      </c>
      <c r="P5" s="123" t="s">
        <v>51</v>
      </c>
      <c r="Q5" s="123" t="s">
        <v>52</v>
      </c>
      <c r="R5" s="11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14"/>
      <c r="H6" s="114"/>
      <c r="I6" s="114"/>
      <c r="J6" s="35">
        <v>28</v>
      </c>
      <c r="K6" s="114"/>
      <c r="L6" s="114"/>
      <c r="M6" s="114"/>
      <c r="N6" s="35">
        <v>28</v>
      </c>
      <c r="O6" s="114"/>
      <c r="P6" s="114"/>
      <c r="Q6" s="114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70" t="s">
        <v>75</v>
      </c>
      <c r="C7" s="71" t="s">
        <v>76</v>
      </c>
      <c r="D7" s="42"/>
      <c r="E7" s="49"/>
      <c r="F7" s="50">
        <v>9.2666666666666657</v>
      </c>
      <c r="G7" s="42">
        <f t="shared" ref="G7:G24" si="0">IF(F7&gt;=($F$6*0.7),1,0)</f>
        <v>0</v>
      </c>
      <c r="H7" s="42">
        <f t="shared" ref="H7:H24" si="1">IF(F7&gt;=($F$6*0.8),1,0)</f>
        <v>0</v>
      </c>
      <c r="I7" s="42">
        <f t="shared" ref="I7:I24" si="2">IF(F7&gt;=($F$6*0.9),1,0)</f>
        <v>0</v>
      </c>
      <c r="J7" s="50">
        <v>20.533333333333331</v>
      </c>
      <c r="K7" s="42">
        <f t="shared" ref="K7:K24" si="3">IF(J7&gt;=($J$6*0.7),1,0)</f>
        <v>1</v>
      </c>
      <c r="L7" s="42">
        <f t="shared" ref="L7:L24" si="4">IF(J7&gt;=($J$6*0.8),1,0)</f>
        <v>0</v>
      </c>
      <c r="M7" s="42">
        <f t="shared" ref="M7:M24" si="5">IF(J7&gt;=($J$6*0.9),1,0)</f>
        <v>0</v>
      </c>
      <c r="N7" s="50">
        <v>21.533333333333331</v>
      </c>
      <c r="O7" s="42">
        <f t="shared" ref="O7:O24" si="6">IF(N7&gt;=($N$6*0.7),1,0)</f>
        <v>1</v>
      </c>
      <c r="P7" s="42">
        <f t="shared" ref="P7:P24" si="7">IF(N7&gt;=($N$6*0.8),1,0)</f>
        <v>0</v>
      </c>
      <c r="Q7" s="42">
        <f t="shared" ref="Q7:Q24" si="8">IF(N7&gt;=($N$6*0.9),1,0)</f>
        <v>0</v>
      </c>
      <c r="R7" s="51">
        <v>51.333333333333329</v>
      </c>
      <c r="S7" s="29"/>
      <c r="T7" s="96"/>
      <c r="U7" s="95"/>
      <c r="V7" s="40"/>
      <c r="W7" s="95"/>
      <c r="X7" s="95"/>
      <c r="Y7" s="95"/>
      <c r="Z7" s="40"/>
      <c r="AA7" s="95"/>
      <c r="AB7" s="40"/>
      <c r="AC7" s="40"/>
      <c r="AD7" s="40"/>
      <c r="AE7" s="40"/>
      <c r="AF7" s="40"/>
      <c r="AG7" s="40"/>
      <c r="AH7" s="40"/>
      <c r="AI7" s="40"/>
    </row>
    <row r="8" spans="1:35" ht="19.5" customHeight="1" thickBot="1">
      <c r="A8" s="20">
        <v>2</v>
      </c>
      <c r="B8" s="70" t="s">
        <v>77</v>
      </c>
      <c r="C8" s="70" t="s">
        <v>78</v>
      </c>
      <c r="D8" s="42"/>
      <c r="E8" s="49"/>
      <c r="F8" s="50">
        <v>11.13333333333334</v>
      </c>
      <c r="G8" s="42">
        <f t="shared" si="0"/>
        <v>1</v>
      </c>
      <c r="H8" s="42">
        <f t="shared" si="1"/>
        <v>0</v>
      </c>
      <c r="I8" s="42">
        <f t="shared" si="2"/>
        <v>0</v>
      </c>
      <c r="J8" s="50">
        <v>24.266666666666666</v>
      </c>
      <c r="K8" s="42">
        <f t="shared" si="3"/>
        <v>1</v>
      </c>
      <c r="L8" s="42">
        <f t="shared" si="4"/>
        <v>1</v>
      </c>
      <c r="M8" s="42">
        <f t="shared" si="5"/>
        <v>0</v>
      </c>
      <c r="N8" s="50">
        <v>25.266666666666666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60.666666666666671</v>
      </c>
      <c r="S8" s="29"/>
      <c r="T8" s="97"/>
      <c r="U8" s="95"/>
      <c r="V8" s="40"/>
      <c r="W8" s="95"/>
      <c r="X8" s="95"/>
      <c r="Y8" s="95"/>
      <c r="Z8" s="40"/>
      <c r="AA8" s="95"/>
      <c r="AB8" s="40"/>
      <c r="AC8" s="40"/>
      <c r="AD8" s="40"/>
      <c r="AE8" s="40"/>
      <c r="AF8" s="40"/>
      <c r="AG8" s="40"/>
      <c r="AH8" s="40"/>
      <c r="AI8" s="40"/>
    </row>
    <row r="9" spans="1:35" ht="19.5" customHeight="1" thickBot="1">
      <c r="A9" s="20">
        <v>3</v>
      </c>
      <c r="B9" s="72" t="s">
        <v>79</v>
      </c>
      <c r="C9" s="73" t="s">
        <v>80</v>
      </c>
      <c r="D9" s="42"/>
      <c r="E9" s="49"/>
      <c r="F9" s="50">
        <v>12.06666666666667</v>
      </c>
      <c r="G9" s="42">
        <f t="shared" si="0"/>
        <v>1</v>
      </c>
      <c r="H9" s="42">
        <f t="shared" si="1"/>
        <v>1</v>
      </c>
      <c r="I9" s="42">
        <f t="shared" si="2"/>
        <v>0</v>
      </c>
      <c r="J9" s="50">
        <v>26.133333333333329</v>
      </c>
      <c r="K9" s="42">
        <f t="shared" si="3"/>
        <v>1</v>
      </c>
      <c r="L9" s="42">
        <f t="shared" si="4"/>
        <v>1</v>
      </c>
      <c r="M9" s="42">
        <f t="shared" si="5"/>
        <v>1</v>
      </c>
      <c r="N9" s="50">
        <v>27.133333333333329</v>
      </c>
      <c r="O9" s="42">
        <f t="shared" si="6"/>
        <v>1</v>
      </c>
      <c r="P9" s="42">
        <f t="shared" si="7"/>
        <v>1</v>
      </c>
      <c r="Q9" s="42">
        <f t="shared" si="8"/>
        <v>1</v>
      </c>
      <c r="R9" s="51">
        <v>65.333333333333329</v>
      </c>
      <c r="S9" s="29"/>
      <c r="T9" s="97"/>
      <c r="U9" s="95"/>
      <c r="V9" s="40"/>
      <c r="W9" s="95"/>
      <c r="X9" s="95"/>
      <c r="Y9" s="95"/>
      <c r="Z9" s="40"/>
      <c r="AA9" s="95"/>
      <c r="AB9" s="40"/>
      <c r="AC9" s="40"/>
      <c r="AD9" s="40"/>
      <c r="AE9" s="40"/>
      <c r="AF9" s="40"/>
      <c r="AG9" s="40"/>
      <c r="AH9" s="40"/>
      <c r="AI9" s="40"/>
    </row>
    <row r="10" spans="1:35" ht="19.5" customHeight="1" thickBot="1">
      <c r="A10" s="20">
        <v>4</v>
      </c>
      <c r="B10" s="72" t="s">
        <v>81</v>
      </c>
      <c r="C10" s="74" t="s">
        <v>82</v>
      </c>
      <c r="D10" s="42"/>
      <c r="E10" s="49"/>
      <c r="F10" s="50">
        <v>10.666666666666664</v>
      </c>
      <c r="G10" s="42">
        <f t="shared" si="0"/>
        <v>1</v>
      </c>
      <c r="H10" s="42">
        <f t="shared" si="1"/>
        <v>0</v>
      </c>
      <c r="I10" s="42">
        <f t="shared" si="2"/>
        <v>0</v>
      </c>
      <c r="J10" s="50">
        <v>23.333333333333336</v>
      </c>
      <c r="K10" s="42">
        <f t="shared" si="3"/>
        <v>1</v>
      </c>
      <c r="L10" s="42">
        <f t="shared" si="4"/>
        <v>1</v>
      </c>
      <c r="M10" s="42">
        <f t="shared" si="5"/>
        <v>0</v>
      </c>
      <c r="N10" s="50">
        <v>24.333333333333336</v>
      </c>
      <c r="O10" s="42">
        <f t="shared" si="6"/>
        <v>1</v>
      </c>
      <c r="P10" s="42">
        <f t="shared" si="7"/>
        <v>1</v>
      </c>
      <c r="Q10" s="42">
        <f t="shared" si="8"/>
        <v>0</v>
      </c>
      <c r="R10" s="51">
        <v>58.333333333333336</v>
      </c>
      <c r="S10" s="29"/>
      <c r="T10" s="97"/>
      <c r="U10" s="95"/>
      <c r="V10" s="40"/>
      <c r="W10" s="95"/>
      <c r="X10" s="95"/>
      <c r="Y10" s="95"/>
      <c r="Z10" s="40"/>
      <c r="AA10" s="95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 thickBot="1">
      <c r="A11" s="20">
        <v>5</v>
      </c>
      <c r="B11" s="72" t="s">
        <v>83</v>
      </c>
      <c r="C11" s="73" t="s">
        <v>84</v>
      </c>
      <c r="D11" s="42"/>
      <c r="E11" s="49"/>
      <c r="F11" s="50">
        <v>10.666666666666664</v>
      </c>
      <c r="G11" s="42">
        <f t="shared" si="0"/>
        <v>1</v>
      </c>
      <c r="H11" s="42">
        <f t="shared" si="1"/>
        <v>0</v>
      </c>
      <c r="I11" s="42">
        <f t="shared" si="2"/>
        <v>0</v>
      </c>
      <c r="J11" s="50">
        <v>23.333333333333336</v>
      </c>
      <c r="K11" s="42">
        <f t="shared" si="3"/>
        <v>1</v>
      </c>
      <c r="L11" s="42">
        <f t="shared" si="4"/>
        <v>1</v>
      </c>
      <c r="M11" s="42">
        <f t="shared" si="5"/>
        <v>0</v>
      </c>
      <c r="N11" s="50">
        <v>24.333333333333336</v>
      </c>
      <c r="O11" s="42">
        <f t="shared" si="6"/>
        <v>1</v>
      </c>
      <c r="P11" s="42">
        <f t="shared" si="7"/>
        <v>1</v>
      </c>
      <c r="Q11" s="42">
        <f t="shared" si="8"/>
        <v>0</v>
      </c>
      <c r="R11" s="51">
        <v>58.333333333333336</v>
      </c>
      <c r="S11" s="29"/>
      <c r="T11" s="97"/>
      <c r="U11" s="95"/>
      <c r="V11" s="40"/>
      <c r="W11" s="95"/>
      <c r="X11" s="95"/>
      <c r="Y11" s="95"/>
      <c r="Z11" s="40"/>
      <c r="AA11" s="95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 thickBot="1">
      <c r="A12" s="20">
        <v>6</v>
      </c>
      <c r="B12" s="72" t="s">
        <v>85</v>
      </c>
      <c r="C12" s="73" t="s">
        <v>86</v>
      </c>
      <c r="D12" s="42"/>
      <c r="E12" s="49"/>
      <c r="F12" s="50">
        <v>12.533333333333331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27.06666666666667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28.06666666666667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67.666666666666671</v>
      </c>
      <c r="S12" s="29"/>
      <c r="T12" s="97"/>
      <c r="U12" s="95"/>
      <c r="V12" s="40"/>
      <c r="W12" s="95"/>
      <c r="X12" s="95"/>
      <c r="Y12" s="95"/>
      <c r="Z12" s="40"/>
      <c r="AA12" s="95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 thickBot="1">
      <c r="A13" s="20">
        <v>7</v>
      </c>
      <c r="B13" s="72" t="s">
        <v>87</v>
      </c>
      <c r="C13" s="73" t="s">
        <v>88</v>
      </c>
      <c r="D13" s="42"/>
      <c r="E13" s="49"/>
      <c r="F13" s="50">
        <v>10.666666666666664</v>
      </c>
      <c r="G13" s="42">
        <f t="shared" si="0"/>
        <v>1</v>
      </c>
      <c r="H13" s="42">
        <f t="shared" si="1"/>
        <v>0</v>
      </c>
      <c r="I13" s="42">
        <f t="shared" si="2"/>
        <v>0</v>
      </c>
      <c r="J13" s="50">
        <v>23.333333333333336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24.333333333333336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58.333333333333336</v>
      </c>
      <c r="S13" s="29"/>
      <c r="T13" s="97"/>
      <c r="U13" s="95"/>
      <c r="V13" s="40"/>
      <c r="W13" s="95"/>
      <c r="X13" s="95"/>
      <c r="Y13" s="95"/>
      <c r="Z13" s="40"/>
      <c r="AA13" s="95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 thickBot="1">
      <c r="A14" s="20">
        <v>8</v>
      </c>
      <c r="B14" s="72" t="s">
        <v>89</v>
      </c>
      <c r="C14" s="74" t="s">
        <v>90</v>
      </c>
      <c r="D14" s="42"/>
      <c r="E14" s="49"/>
      <c r="F14" s="50">
        <v>12.06666666666667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26.133333333333329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27.133333333333329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65.333333333333329</v>
      </c>
      <c r="S14" s="29"/>
      <c r="T14" s="97"/>
      <c r="U14" s="95"/>
      <c r="V14" s="40"/>
      <c r="W14" s="95"/>
      <c r="X14" s="95"/>
      <c r="Y14" s="95"/>
      <c r="Z14" s="40"/>
      <c r="AA14" s="95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 thickBot="1">
      <c r="A15" s="20">
        <v>9</v>
      </c>
      <c r="B15" s="72" t="s">
        <v>91</v>
      </c>
      <c r="C15" s="73" t="s">
        <v>92</v>
      </c>
      <c r="D15" s="42"/>
      <c r="E15" s="49"/>
      <c r="F15" s="50">
        <v>13</v>
      </c>
      <c r="G15" s="42">
        <f t="shared" si="0"/>
        <v>1</v>
      </c>
      <c r="H15" s="42">
        <f t="shared" si="1"/>
        <v>1</v>
      </c>
      <c r="I15" s="42">
        <f t="shared" si="2"/>
        <v>1</v>
      </c>
      <c r="J15" s="50">
        <v>28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29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70</v>
      </c>
      <c r="S15" s="29"/>
      <c r="T15" s="97"/>
      <c r="U15" s="95"/>
      <c r="V15" s="40"/>
      <c r="W15" s="95"/>
      <c r="X15" s="95"/>
      <c r="Y15" s="95"/>
      <c r="Z15" s="40"/>
      <c r="AA15" s="95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 thickBot="1">
      <c r="A16" s="20">
        <v>10</v>
      </c>
      <c r="B16" s="72" t="s">
        <v>93</v>
      </c>
      <c r="C16" s="73" t="s">
        <v>94</v>
      </c>
      <c r="D16" s="42"/>
      <c r="E16" s="49"/>
      <c r="F16" s="50">
        <v>10.199999999999996</v>
      </c>
      <c r="G16" s="42">
        <f t="shared" si="0"/>
        <v>1</v>
      </c>
      <c r="H16" s="42">
        <f t="shared" si="1"/>
        <v>0</v>
      </c>
      <c r="I16" s="42">
        <f t="shared" si="2"/>
        <v>0</v>
      </c>
      <c r="J16" s="50">
        <v>22.400000000000002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23.400000000000002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56</v>
      </c>
      <c r="S16" s="29"/>
      <c r="T16" s="97"/>
      <c r="U16" s="95"/>
      <c r="V16" s="40"/>
      <c r="W16" s="95"/>
      <c r="X16" s="95"/>
      <c r="Y16" s="95"/>
      <c r="Z16" s="40"/>
      <c r="AA16" s="95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 thickBot="1">
      <c r="A17" s="20">
        <v>11</v>
      </c>
      <c r="B17" s="72" t="s">
        <v>95</v>
      </c>
      <c r="C17" s="73" t="s">
        <v>96</v>
      </c>
      <c r="D17" s="42"/>
      <c r="E17" s="49"/>
      <c r="F17" s="50">
        <v>10.199999999999996</v>
      </c>
      <c r="G17" s="42">
        <f t="shared" si="0"/>
        <v>1</v>
      </c>
      <c r="H17" s="42">
        <f t="shared" si="1"/>
        <v>0</v>
      </c>
      <c r="I17" s="42">
        <f t="shared" si="2"/>
        <v>0</v>
      </c>
      <c r="J17" s="50">
        <v>22.400000000000002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50">
        <v>23.400000000000002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56</v>
      </c>
      <c r="S17" s="29"/>
      <c r="T17" s="97"/>
      <c r="U17" s="95"/>
      <c r="V17" s="40"/>
      <c r="W17" s="95"/>
      <c r="X17" s="95"/>
      <c r="Y17" s="95"/>
      <c r="Z17" s="40"/>
      <c r="AA17" s="95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 thickBot="1">
      <c r="A18" s="20">
        <v>12</v>
      </c>
      <c r="B18" s="72" t="s">
        <v>97</v>
      </c>
      <c r="C18" s="73" t="s">
        <v>98</v>
      </c>
      <c r="D18" s="42"/>
      <c r="E18" s="49"/>
      <c r="F18" s="50">
        <v>10.199999999999996</v>
      </c>
      <c r="G18" s="42">
        <f t="shared" si="0"/>
        <v>1</v>
      </c>
      <c r="H18" s="42">
        <f t="shared" si="1"/>
        <v>0</v>
      </c>
      <c r="I18" s="42">
        <f t="shared" si="2"/>
        <v>0</v>
      </c>
      <c r="J18" s="50">
        <v>22.400000000000002</v>
      </c>
      <c r="K18" s="42">
        <f t="shared" si="3"/>
        <v>1</v>
      </c>
      <c r="L18" s="42">
        <f t="shared" si="4"/>
        <v>1</v>
      </c>
      <c r="M18" s="42">
        <f t="shared" si="5"/>
        <v>0</v>
      </c>
      <c r="N18" s="50">
        <v>23.400000000000002</v>
      </c>
      <c r="O18" s="42">
        <f t="shared" si="6"/>
        <v>1</v>
      </c>
      <c r="P18" s="42">
        <f t="shared" si="7"/>
        <v>1</v>
      </c>
      <c r="Q18" s="42">
        <f t="shared" si="8"/>
        <v>0</v>
      </c>
      <c r="R18" s="51">
        <v>56</v>
      </c>
      <c r="S18" s="29"/>
      <c r="T18" s="97"/>
      <c r="U18" s="95"/>
      <c r="V18" s="40"/>
      <c r="W18" s="95"/>
      <c r="X18" s="95"/>
      <c r="Y18" s="95"/>
      <c r="Z18" s="40"/>
      <c r="AA18" s="95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 thickBot="1">
      <c r="A19" s="20">
        <v>13</v>
      </c>
      <c r="B19" s="72" t="s">
        <v>99</v>
      </c>
      <c r="C19" s="73" t="s">
        <v>100</v>
      </c>
      <c r="D19" s="42"/>
      <c r="E19" s="49"/>
      <c r="F19" s="50">
        <v>12.06666666666667</v>
      </c>
      <c r="G19" s="42">
        <f t="shared" si="0"/>
        <v>1</v>
      </c>
      <c r="H19" s="42">
        <f t="shared" si="1"/>
        <v>1</v>
      </c>
      <c r="I19" s="42">
        <f t="shared" si="2"/>
        <v>0</v>
      </c>
      <c r="J19" s="50">
        <v>26.133333333333329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27.133333333333329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65.333333333333329</v>
      </c>
      <c r="S19" s="29"/>
      <c r="T19" s="97"/>
      <c r="U19" s="95"/>
      <c r="V19" s="40"/>
      <c r="W19" s="95"/>
      <c r="X19" s="95"/>
      <c r="Y19" s="95"/>
      <c r="Z19" s="40"/>
      <c r="AA19" s="95"/>
      <c r="AB19" s="40"/>
      <c r="AC19" s="40"/>
      <c r="AD19" s="40"/>
      <c r="AE19" s="40"/>
      <c r="AF19" s="40"/>
      <c r="AG19" s="40"/>
      <c r="AH19" s="40"/>
      <c r="AI19" s="40"/>
    </row>
    <row r="20" spans="1:35" ht="19.5" customHeight="1" thickBot="1">
      <c r="A20" s="20">
        <v>14</v>
      </c>
      <c r="B20" s="72" t="s">
        <v>101</v>
      </c>
      <c r="C20" s="73" t="s">
        <v>102</v>
      </c>
      <c r="D20" s="42"/>
      <c r="E20" s="49"/>
      <c r="F20" s="50">
        <v>11.600000000000001</v>
      </c>
      <c r="G20" s="42">
        <f t="shared" si="0"/>
        <v>1</v>
      </c>
      <c r="H20" s="42">
        <f t="shared" si="1"/>
        <v>1</v>
      </c>
      <c r="I20" s="42">
        <f t="shared" si="2"/>
        <v>0</v>
      </c>
      <c r="J20" s="50">
        <v>25.2</v>
      </c>
      <c r="K20" s="42">
        <f t="shared" si="3"/>
        <v>1</v>
      </c>
      <c r="L20" s="42">
        <f t="shared" si="4"/>
        <v>1</v>
      </c>
      <c r="M20" s="42">
        <f t="shared" si="5"/>
        <v>1</v>
      </c>
      <c r="N20" s="50">
        <v>26.2</v>
      </c>
      <c r="O20" s="42">
        <f t="shared" si="6"/>
        <v>1</v>
      </c>
      <c r="P20" s="42">
        <f t="shared" si="7"/>
        <v>1</v>
      </c>
      <c r="Q20" s="42">
        <f t="shared" si="8"/>
        <v>1</v>
      </c>
      <c r="R20" s="51">
        <v>63</v>
      </c>
      <c r="S20" s="29"/>
      <c r="T20" s="97"/>
      <c r="U20" s="95"/>
      <c r="V20" s="40"/>
      <c r="W20" s="95"/>
      <c r="X20" s="95"/>
      <c r="Y20" s="95"/>
      <c r="Z20" s="40"/>
      <c r="AA20" s="95"/>
      <c r="AB20" s="40"/>
      <c r="AC20" s="40"/>
      <c r="AD20" s="40"/>
      <c r="AE20" s="40"/>
      <c r="AF20" s="40"/>
      <c r="AG20" s="40"/>
      <c r="AH20" s="40"/>
      <c r="AI20" s="40"/>
    </row>
    <row r="21" spans="1:35" ht="19.5" customHeight="1" thickBot="1">
      <c r="A21" s="20">
        <v>15</v>
      </c>
      <c r="B21" s="72" t="s">
        <v>103</v>
      </c>
      <c r="C21" s="73" t="s">
        <v>104</v>
      </c>
      <c r="D21" s="42"/>
      <c r="E21" s="49"/>
      <c r="F21" s="50">
        <v>10.666666666666664</v>
      </c>
      <c r="G21" s="42">
        <f t="shared" si="0"/>
        <v>1</v>
      </c>
      <c r="H21" s="42">
        <f t="shared" si="1"/>
        <v>0</v>
      </c>
      <c r="I21" s="42">
        <f t="shared" si="2"/>
        <v>0</v>
      </c>
      <c r="J21" s="50">
        <v>23.333333333333336</v>
      </c>
      <c r="K21" s="42">
        <f t="shared" si="3"/>
        <v>1</v>
      </c>
      <c r="L21" s="42">
        <f t="shared" si="4"/>
        <v>1</v>
      </c>
      <c r="M21" s="42">
        <f t="shared" si="5"/>
        <v>0</v>
      </c>
      <c r="N21" s="50">
        <v>24.333333333333336</v>
      </c>
      <c r="O21" s="42">
        <f t="shared" si="6"/>
        <v>1</v>
      </c>
      <c r="P21" s="42">
        <f t="shared" si="7"/>
        <v>1</v>
      </c>
      <c r="Q21" s="42">
        <f t="shared" si="8"/>
        <v>0</v>
      </c>
      <c r="R21" s="51">
        <v>58.333333333333336</v>
      </c>
      <c r="S21" s="29"/>
      <c r="T21" s="97"/>
      <c r="U21" s="95"/>
      <c r="V21" s="40"/>
      <c r="W21" s="95"/>
      <c r="X21" s="95"/>
      <c r="Y21" s="95"/>
      <c r="Z21" s="40"/>
      <c r="AA21" s="95"/>
      <c r="AB21" s="40"/>
      <c r="AC21" s="40"/>
      <c r="AD21" s="40"/>
      <c r="AE21" s="40"/>
      <c r="AF21" s="40"/>
      <c r="AG21" s="40"/>
      <c r="AH21" s="40"/>
      <c r="AI21" s="40"/>
    </row>
    <row r="22" spans="1:35" ht="19.5" customHeight="1" thickBot="1">
      <c r="A22" s="20">
        <v>16</v>
      </c>
      <c r="B22" s="72" t="s">
        <v>105</v>
      </c>
      <c r="C22" s="75" t="s">
        <v>106</v>
      </c>
      <c r="D22" s="42"/>
      <c r="E22" s="49"/>
      <c r="F22" s="50">
        <v>10.666666666666664</v>
      </c>
      <c r="G22" s="42">
        <f t="shared" si="0"/>
        <v>1</v>
      </c>
      <c r="H22" s="42">
        <f t="shared" si="1"/>
        <v>0</v>
      </c>
      <c r="I22" s="42">
        <f t="shared" si="2"/>
        <v>0</v>
      </c>
      <c r="J22" s="50">
        <v>23.333333333333336</v>
      </c>
      <c r="K22" s="42">
        <f t="shared" si="3"/>
        <v>1</v>
      </c>
      <c r="L22" s="42">
        <f t="shared" si="4"/>
        <v>1</v>
      </c>
      <c r="M22" s="42">
        <f t="shared" si="5"/>
        <v>0</v>
      </c>
      <c r="N22" s="50">
        <v>24.333333333333336</v>
      </c>
      <c r="O22" s="42">
        <f t="shared" si="6"/>
        <v>1</v>
      </c>
      <c r="P22" s="42">
        <f t="shared" si="7"/>
        <v>1</v>
      </c>
      <c r="Q22" s="42">
        <f t="shared" si="8"/>
        <v>0</v>
      </c>
      <c r="R22" s="51">
        <v>58.333333333333336</v>
      </c>
      <c r="S22" s="29"/>
      <c r="T22" s="97"/>
      <c r="U22" s="95"/>
      <c r="V22" s="40"/>
      <c r="W22" s="95"/>
      <c r="X22" s="95"/>
      <c r="Y22" s="95"/>
      <c r="Z22" s="40"/>
      <c r="AA22" s="95"/>
      <c r="AB22" s="40"/>
      <c r="AC22" s="40"/>
      <c r="AD22" s="40"/>
      <c r="AE22" s="40"/>
      <c r="AF22" s="40"/>
      <c r="AG22" s="40"/>
      <c r="AH22" s="40"/>
      <c r="AI22" s="40"/>
    </row>
    <row r="23" spans="1:35" ht="19.5" customHeight="1" thickBot="1">
      <c r="A23" s="20">
        <v>17</v>
      </c>
      <c r="B23" s="72" t="s">
        <v>107</v>
      </c>
      <c r="C23" s="73" t="s">
        <v>108</v>
      </c>
      <c r="D23" s="42"/>
      <c r="E23" s="49"/>
      <c r="F23" s="50">
        <v>9.7333333333333343</v>
      </c>
      <c r="G23" s="42">
        <f t="shared" si="0"/>
        <v>0</v>
      </c>
      <c r="H23" s="42">
        <f t="shared" si="1"/>
        <v>0</v>
      </c>
      <c r="I23" s="42">
        <f t="shared" si="2"/>
        <v>0</v>
      </c>
      <c r="J23" s="50">
        <v>21.466666666666669</v>
      </c>
      <c r="K23" s="42">
        <f t="shared" si="3"/>
        <v>1</v>
      </c>
      <c r="L23" s="42">
        <f t="shared" si="4"/>
        <v>0</v>
      </c>
      <c r="M23" s="42">
        <f t="shared" si="5"/>
        <v>0</v>
      </c>
      <c r="N23" s="50">
        <v>22.466666666666669</v>
      </c>
      <c r="O23" s="42">
        <f t="shared" si="6"/>
        <v>1</v>
      </c>
      <c r="P23" s="42">
        <f t="shared" si="7"/>
        <v>1</v>
      </c>
      <c r="Q23" s="42">
        <f t="shared" si="8"/>
        <v>0</v>
      </c>
      <c r="R23" s="51">
        <v>53.666666666666671</v>
      </c>
      <c r="S23" s="29"/>
      <c r="T23" s="97"/>
      <c r="U23" s="95"/>
      <c r="V23" s="40"/>
      <c r="W23" s="95"/>
      <c r="X23" s="95"/>
      <c r="Y23" s="95"/>
      <c r="Z23" s="40"/>
      <c r="AA23" s="95"/>
      <c r="AB23" s="40"/>
      <c r="AC23" s="40"/>
      <c r="AD23" s="40"/>
      <c r="AE23" s="40"/>
      <c r="AF23" s="40"/>
      <c r="AG23" s="40"/>
      <c r="AH23" s="40"/>
      <c r="AI23" s="40"/>
    </row>
    <row r="24" spans="1:35" ht="25.5" customHeight="1" thickBot="1">
      <c r="A24" s="20">
        <v>18</v>
      </c>
      <c r="B24" s="73" t="s">
        <v>109</v>
      </c>
      <c r="C24" s="73" t="s">
        <v>110</v>
      </c>
      <c r="D24" s="42"/>
      <c r="E24" s="49"/>
      <c r="F24" s="50">
        <v>11.600000000000001</v>
      </c>
      <c r="G24" s="42">
        <f t="shared" si="0"/>
        <v>1</v>
      </c>
      <c r="H24" s="42">
        <f t="shared" si="1"/>
        <v>1</v>
      </c>
      <c r="I24" s="42">
        <f t="shared" si="2"/>
        <v>0</v>
      </c>
      <c r="J24" s="50">
        <v>25.2</v>
      </c>
      <c r="K24" s="42">
        <f t="shared" si="3"/>
        <v>1</v>
      </c>
      <c r="L24" s="42">
        <f t="shared" si="4"/>
        <v>1</v>
      </c>
      <c r="M24" s="42">
        <f t="shared" si="5"/>
        <v>1</v>
      </c>
      <c r="N24" s="50">
        <v>26.2</v>
      </c>
      <c r="O24" s="42">
        <f t="shared" si="6"/>
        <v>1</v>
      </c>
      <c r="P24" s="42">
        <f t="shared" si="7"/>
        <v>1</v>
      </c>
      <c r="Q24" s="42">
        <f t="shared" si="8"/>
        <v>1</v>
      </c>
      <c r="R24" s="51">
        <v>63</v>
      </c>
      <c r="S24" s="29"/>
      <c r="T24" s="97"/>
      <c r="U24" s="95"/>
      <c r="V24" s="40"/>
      <c r="W24" s="95"/>
      <c r="X24" s="95"/>
      <c r="Y24" s="95"/>
      <c r="Z24" s="40"/>
      <c r="AA24" s="95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>
        <f>SUM(G7:G24)</f>
        <v>16</v>
      </c>
      <c r="H25" s="40">
        <f>SUM(H7:H24)</f>
        <v>7</v>
      </c>
      <c r="I25" s="40">
        <f>SUM(I7:I24)</f>
        <v>1</v>
      </c>
      <c r="J25" s="40"/>
      <c r="K25" s="40">
        <f>SUM(K7:K24)</f>
        <v>18</v>
      </c>
      <c r="L25" s="40">
        <f>SUM(L7:L24)</f>
        <v>16</v>
      </c>
      <c r="M25" s="40">
        <f>SUM(M7:M24)</f>
        <v>7</v>
      </c>
      <c r="N25" s="40"/>
      <c r="O25" s="40">
        <f>SUM(O7:O24)</f>
        <v>18</v>
      </c>
      <c r="P25" s="40">
        <f>SUM(P7:P24)</f>
        <v>17</v>
      </c>
      <c r="Q25" s="40">
        <f>SUM(Q7:Q24)</f>
        <v>8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>
        <f>IF(G25/18&gt;=0.7,1,0)</f>
        <v>1</v>
      </c>
      <c r="H26" s="40">
        <f>IF(H25/18&gt;=0.7,1,0)</f>
        <v>0</v>
      </c>
      <c r="I26" s="40">
        <f>IF(I25/18&gt;=0.7,1,0)</f>
        <v>0</v>
      </c>
      <c r="J26" s="40"/>
      <c r="K26" s="40">
        <f>IF(K25/18&gt;=0.7,1,0)</f>
        <v>1</v>
      </c>
      <c r="L26" s="40">
        <f>IF(L25/18&gt;=0.7,1,0)</f>
        <v>1</v>
      </c>
      <c r="M26" s="40">
        <f>IF(M25/18&gt;=0.7,1,0)</f>
        <v>0</v>
      </c>
      <c r="N26" s="40"/>
      <c r="O26" s="40">
        <f>IF(O25/18&gt;=0.7,1,0)</f>
        <v>1</v>
      </c>
      <c r="P26" s="40">
        <f>IF(P25/18&gt;=0.7,1,0)</f>
        <v>1</v>
      </c>
      <c r="Q26" s="40">
        <f>IF(Q25/18&gt;=0.7,1,0)</f>
        <v>0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</row>
    <row r="221" spans="1:35" ht="15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</row>
    <row r="222" spans="1:35" ht="15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</row>
    <row r="223" spans="1:35" ht="15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</row>
    <row r="224" spans="1:35" ht="15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24 K7:M24 O7:Q24">
    <cfRule type="cellIs" dxfId="4" priority="1" operator="equal">
      <formula>0</formula>
    </cfRule>
  </conditionalFormatting>
  <conditionalFormatting sqref="R7:R24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94"/>
  <sheetViews>
    <sheetView workbookViewId="0">
      <selection activeCell="D3" sqref="D3:D20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6" t="s">
        <v>64</v>
      </c>
      <c r="B1" s="111"/>
      <c r="C1" s="111"/>
      <c r="D1" s="111"/>
      <c r="E1" s="111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79" t="s">
        <v>75</v>
      </c>
      <c r="C3" s="79" t="s">
        <v>76</v>
      </c>
      <c r="D3" s="92">
        <v>51.333333333333329</v>
      </c>
      <c r="E3" s="69" t="str">
        <f>IF(D3&lt;=60,"Y","N")</f>
        <v>Y</v>
      </c>
    </row>
    <row r="4" spans="1:5" ht="16.5" customHeight="1">
      <c r="A4" s="20">
        <v>2</v>
      </c>
      <c r="B4" s="79" t="s">
        <v>77</v>
      </c>
      <c r="C4" s="79" t="s">
        <v>78</v>
      </c>
      <c r="D4" s="92">
        <v>60.666666666666671</v>
      </c>
      <c r="E4" s="69" t="str">
        <f t="shared" ref="E4:E20" si="0">IF(D4&lt;=60,"Y","N")</f>
        <v>N</v>
      </c>
    </row>
    <row r="5" spans="1:5" ht="16.5" customHeight="1">
      <c r="A5" s="20">
        <v>3</v>
      </c>
      <c r="B5" s="78" t="s">
        <v>79</v>
      </c>
      <c r="C5" s="79" t="s">
        <v>80</v>
      </c>
      <c r="D5" s="92">
        <v>65.333333333333329</v>
      </c>
      <c r="E5" s="69" t="str">
        <f t="shared" si="0"/>
        <v>N</v>
      </c>
    </row>
    <row r="6" spans="1:5" ht="16.5" customHeight="1">
      <c r="A6" s="20">
        <v>4</v>
      </c>
      <c r="B6" s="78" t="s">
        <v>81</v>
      </c>
      <c r="C6" s="80" t="s">
        <v>82</v>
      </c>
      <c r="D6" s="92">
        <v>58.333333333333336</v>
      </c>
      <c r="E6" s="69" t="str">
        <f t="shared" si="0"/>
        <v>Y</v>
      </c>
    </row>
    <row r="7" spans="1:5" ht="16.5" customHeight="1">
      <c r="A7" s="20">
        <v>5</v>
      </c>
      <c r="B7" s="78" t="s">
        <v>83</v>
      </c>
      <c r="C7" s="79" t="s">
        <v>84</v>
      </c>
      <c r="D7" s="92">
        <v>58.333333333333336</v>
      </c>
      <c r="E7" s="69" t="str">
        <f t="shared" si="0"/>
        <v>Y</v>
      </c>
    </row>
    <row r="8" spans="1:5" ht="16.5" customHeight="1">
      <c r="A8" s="20">
        <v>6</v>
      </c>
      <c r="B8" s="78" t="s">
        <v>85</v>
      </c>
      <c r="C8" s="79" t="s">
        <v>86</v>
      </c>
      <c r="D8" s="92">
        <v>67.666666666666671</v>
      </c>
      <c r="E8" s="69" t="str">
        <f t="shared" si="0"/>
        <v>N</v>
      </c>
    </row>
    <row r="9" spans="1:5" ht="16.5" customHeight="1">
      <c r="A9" s="20">
        <v>7</v>
      </c>
      <c r="B9" s="78" t="s">
        <v>87</v>
      </c>
      <c r="C9" s="79" t="s">
        <v>88</v>
      </c>
      <c r="D9" s="92">
        <v>58.333333333333336</v>
      </c>
      <c r="E9" s="69" t="str">
        <f t="shared" si="0"/>
        <v>Y</v>
      </c>
    </row>
    <row r="10" spans="1:5" ht="16.5" customHeight="1">
      <c r="A10" s="20">
        <v>8</v>
      </c>
      <c r="B10" s="78" t="s">
        <v>89</v>
      </c>
      <c r="C10" s="80" t="s">
        <v>90</v>
      </c>
      <c r="D10" s="92">
        <v>65.333333333333329</v>
      </c>
      <c r="E10" s="69" t="str">
        <f t="shared" si="0"/>
        <v>N</v>
      </c>
    </row>
    <row r="11" spans="1:5" ht="16.5" customHeight="1">
      <c r="A11" s="20">
        <v>9</v>
      </c>
      <c r="B11" s="78" t="s">
        <v>91</v>
      </c>
      <c r="C11" s="79" t="s">
        <v>92</v>
      </c>
      <c r="D11" s="92">
        <v>70</v>
      </c>
      <c r="E11" s="69" t="str">
        <f t="shared" si="0"/>
        <v>N</v>
      </c>
    </row>
    <row r="12" spans="1:5" ht="16.5" customHeight="1">
      <c r="A12" s="20">
        <v>10</v>
      </c>
      <c r="B12" s="78" t="s">
        <v>93</v>
      </c>
      <c r="C12" s="79" t="s">
        <v>94</v>
      </c>
      <c r="D12" s="92">
        <v>56</v>
      </c>
      <c r="E12" s="69" t="str">
        <f t="shared" si="0"/>
        <v>Y</v>
      </c>
    </row>
    <row r="13" spans="1:5" ht="16.5" customHeight="1">
      <c r="A13" s="20">
        <v>11</v>
      </c>
      <c r="B13" s="78" t="s">
        <v>95</v>
      </c>
      <c r="C13" s="79" t="s">
        <v>96</v>
      </c>
      <c r="D13" s="92">
        <v>56</v>
      </c>
      <c r="E13" s="69" t="str">
        <f t="shared" si="0"/>
        <v>Y</v>
      </c>
    </row>
    <row r="14" spans="1:5" ht="16.5" customHeight="1">
      <c r="A14" s="20">
        <v>12</v>
      </c>
      <c r="B14" s="78" t="s">
        <v>97</v>
      </c>
      <c r="C14" s="79" t="s">
        <v>98</v>
      </c>
      <c r="D14" s="92">
        <v>56</v>
      </c>
      <c r="E14" s="69" t="str">
        <f t="shared" si="0"/>
        <v>Y</v>
      </c>
    </row>
    <row r="15" spans="1:5" ht="16.5" customHeight="1">
      <c r="A15" s="20">
        <v>13</v>
      </c>
      <c r="B15" s="78" t="s">
        <v>99</v>
      </c>
      <c r="C15" s="79" t="s">
        <v>100</v>
      </c>
      <c r="D15" s="92">
        <v>65.333333333333329</v>
      </c>
      <c r="E15" s="69" t="str">
        <f t="shared" si="0"/>
        <v>N</v>
      </c>
    </row>
    <row r="16" spans="1:5" ht="16.5" customHeight="1">
      <c r="A16" s="20">
        <v>14</v>
      </c>
      <c r="B16" s="78" t="s">
        <v>101</v>
      </c>
      <c r="C16" s="79" t="s">
        <v>102</v>
      </c>
      <c r="D16" s="92">
        <v>63</v>
      </c>
      <c r="E16" s="69" t="str">
        <f t="shared" si="0"/>
        <v>N</v>
      </c>
    </row>
    <row r="17" spans="1:5" ht="16.5" customHeight="1">
      <c r="A17" s="20">
        <v>15</v>
      </c>
      <c r="B17" s="78" t="s">
        <v>103</v>
      </c>
      <c r="C17" s="79" t="s">
        <v>104</v>
      </c>
      <c r="D17" s="92">
        <v>58.333333333333336</v>
      </c>
      <c r="E17" s="69" t="str">
        <f t="shared" si="0"/>
        <v>Y</v>
      </c>
    </row>
    <row r="18" spans="1:5" ht="16.5" customHeight="1">
      <c r="A18" s="20">
        <v>16</v>
      </c>
      <c r="B18" s="78" t="s">
        <v>105</v>
      </c>
      <c r="C18" s="81" t="s">
        <v>106</v>
      </c>
      <c r="D18" s="92">
        <v>58.333333333333336</v>
      </c>
      <c r="E18" s="69" t="str">
        <f t="shared" si="0"/>
        <v>Y</v>
      </c>
    </row>
    <row r="19" spans="1:5" ht="16.5" customHeight="1">
      <c r="A19" s="20">
        <v>17</v>
      </c>
      <c r="B19" s="78" t="s">
        <v>107</v>
      </c>
      <c r="C19" s="79" t="s">
        <v>108</v>
      </c>
      <c r="D19" s="92">
        <v>53.666666666666671</v>
      </c>
      <c r="E19" s="69" t="str">
        <f t="shared" si="0"/>
        <v>Y</v>
      </c>
    </row>
    <row r="20" spans="1:5" ht="28.5" customHeight="1">
      <c r="A20" s="20">
        <v>18</v>
      </c>
      <c r="B20" s="79" t="s">
        <v>109</v>
      </c>
      <c r="C20" s="79" t="s">
        <v>110</v>
      </c>
      <c r="D20" s="92">
        <v>63</v>
      </c>
      <c r="E20" s="69" t="str">
        <f t="shared" si="0"/>
        <v>N</v>
      </c>
    </row>
    <row r="21" spans="1:5" ht="13.5" customHeight="1">
      <c r="E21" s="46"/>
    </row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1">
    <mergeCell ref="A1:E1"/>
  </mergeCells>
  <conditionalFormatting sqref="E21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94"/>
  <sheetViews>
    <sheetView topLeftCell="A4" workbookViewId="0">
      <selection activeCell="A38" sqref="A38:C38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6" t="s">
        <v>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26" ht="19.5" customHeight="1">
      <c r="A2" s="116" t="s">
        <v>65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</row>
    <row r="3" spans="1:26" ht="19.5" customHeight="1">
      <c r="A3" s="116" t="s">
        <v>124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</row>
    <row r="4" spans="1:26" ht="19.5" customHeight="1">
      <c r="A4" s="116" t="s">
        <v>121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4" t="s">
        <v>19</v>
      </c>
      <c r="B5" s="123" t="s">
        <v>20</v>
      </c>
      <c r="C5" s="35" t="s">
        <v>21</v>
      </c>
      <c r="D5" s="124" t="s">
        <v>125</v>
      </c>
      <c r="E5" s="124" t="s">
        <v>126</v>
      </c>
      <c r="F5" s="124" t="s">
        <v>127</v>
      </c>
      <c r="G5" s="124" t="s">
        <v>128</v>
      </c>
      <c r="H5" s="124" t="s">
        <v>129</v>
      </c>
      <c r="I5" s="116" t="s">
        <v>66</v>
      </c>
      <c r="J5" s="99"/>
      <c r="K5" s="99"/>
      <c r="L5" s="99"/>
      <c r="M5" s="100"/>
      <c r="N5" s="124" t="s">
        <v>24</v>
      </c>
      <c r="O5" s="124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5"/>
      <c r="B6" s="125"/>
      <c r="C6" s="35" t="s">
        <v>48</v>
      </c>
      <c r="D6" s="114"/>
      <c r="E6" s="114"/>
      <c r="F6" s="114"/>
      <c r="G6" s="114"/>
      <c r="H6" s="114"/>
      <c r="I6" s="124" t="s">
        <v>125</v>
      </c>
      <c r="J6" s="124" t="s">
        <v>126</v>
      </c>
      <c r="K6" s="124" t="s">
        <v>127</v>
      </c>
      <c r="L6" s="124" t="s">
        <v>128</v>
      </c>
      <c r="M6" s="124" t="s">
        <v>129</v>
      </c>
      <c r="N6" s="125"/>
      <c r="O6" s="125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5"/>
      <c r="B7" s="125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14"/>
      <c r="J7" s="114"/>
      <c r="K7" s="114"/>
      <c r="L7" s="114"/>
      <c r="M7" s="114"/>
      <c r="N7" s="114"/>
      <c r="O7" s="114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4"/>
      <c r="B8" s="114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7">
        <v>0.75</v>
      </c>
      <c r="J8" s="127">
        <v>0.75</v>
      </c>
      <c r="K8" s="127">
        <v>0.75</v>
      </c>
      <c r="L8" s="127">
        <v>0.75</v>
      </c>
      <c r="M8" s="127">
        <v>0.75</v>
      </c>
      <c r="N8" s="124">
        <f>SUM(D8:H8)</f>
        <v>140</v>
      </c>
      <c r="O8" s="124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6" t="s">
        <v>29</v>
      </c>
      <c r="B9" s="99"/>
      <c r="C9" s="100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14"/>
      <c r="J9" s="114"/>
      <c r="K9" s="114"/>
      <c r="L9" s="114"/>
      <c r="M9" s="114"/>
      <c r="N9" s="114"/>
      <c r="O9" s="114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9" t="s">
        <v>75</v>
      </c>
      <c r="C10" s="79" t="s">
        <v>76</v>
      </c>
      <c r="D10" s="37">
        <f>' MID Term 1'!D7</f>
        <v>20.533333333333331</v>
      </c>
      <c r="E10" s="37">
        <f>' MID Term 1'!H7</f>
        <v>21.533333333333331</v>
      </c>
      <c r="F10" s="37">
        <f>' MID Term 1'!L7+'MID Term 2'!F7</f>
        <v>18.533333333333331</v>
      </c>
      <c r="G10" s="54">
        <f>'MID Term 2'!J7</f>
        <v>20.533333333333331</v>
      </c>
      <c r="H10" s="37">
        <f>'MID Term 2'!N7</f>
        <v>21.533333333333331</v>
      </c>
      <c r="I10" s="37">
        <f t="shared" ref="I10:I27" si="0">IF((D10/$D$8)&gt;=$I$8,1,0)</f>
        <v>0</v>
      </c>
      <c r="J10" s="37">
        <f t="shared" ref="J10:J27" si="1">IF((E10/$E$8)&gt;=$J$8,1,0)</f>
        <v>1</v>
      </c>
      <c r="K10" s="37">
        <f t="shared" ref="K10:K27" si="2">IF((F10/$F$8)&gt;=$K$8,1,0)</f>
        <v>0</v>
      </c>
      <c r="L10" s="37">
        <f t="shared" ref="L10:L27" si="3">IF((G10/$G$8)&gt;=$L$8,1,0)</f>
        <v>0</v>
      </c>
      <c r="M10" s="37">
        <f t="shared" ref="M10:M27" si="4">IF((H10/$H$8)&gt;=$M$8,1,0)</f>
        <v>1</v>
      </c>
      <c r="N10" s="37">
        <f t="shared" ref="N10:N27" si="5">SUM(D10:H10)</f>
        <v>102.66666666666666</v>
      </c>
      <c r="O10" s="37">
        <f t="shared" ref="O10:O27" si="6">ROUND(N10/2,0)</f>
        <v>51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9" t="s">
        <v>77</v>
      </c>
      <c r="C11" s="79" t="s">
        <v>78</v>
      </c>
      <c r="D11" s="37">
        <f>' MID Term 1'!D8</f>
        <v>26.133333333333329</v>
      </c>
      <c r="E11" s="37">
        <f>' MID Term 1'!H8</f>
        <v>27.133333333333329</v>
      </c>
      <c r="F11" s="37">
        <f>' MID Term 1'!L8+'MID Term 2'!F8</f>
        <v>23.20000000000001</v>
      </c>
      <c r="G11" s="54">
        <f>'MID Term 2'!J8</f>
        <v>24.266666666666666</v>
      </c>
      <c r="H11" s="37">
        <f>'MID Term 2'!N8</f>
        <v>25.266666666666666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126</v>
      </c>
      <c r="O11" s="37">
        <f t="shared" si="6"/>
        <v>63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8" t="s">
        <v>79</v>
      </c>
      <c r="C12" s="79" t="s">
        <v>80</v>
      </c>
      <c r="D12" s="37">
        <f>' MID Term 1'!D9</f>
        <v>26.133333333333329</v>
      </c>
      <c r="E12" s="37">
        <f>' MID Term 1'!H9</f>
        <v>27.133333333333329</v>
      </c>
      <c r="F12" s="37">
        <f>' MID Term 1'!L9+'MID Term 2'!F9</f>
        <v>24.13333333333334</v>
      </c>
      <c r="G12" s="54">
        <f>'MID Term 2'!J9</f>
        <v>26.133333333333329</v>
      </c>
      <c r="H12" s="37">
        <f>'MID Term 2'!N9</f>
        <v>27.133333333333329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130.66666666666666</v>
      </c>
      <c r="O12" s="37">
        <f t="shared" si="6"/>
        <v>65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8" t="s">
        <v>81</v>
      </c>
      <c r="C13" s="80" t="s">
        <v>82</v>
      </c>
      <c r="D13" s="37">
        <f>' MID Term 1'!D10</f>
        <v>27.06666666666667</v>
      </c>
      <c r="E13" s="37">
        <f>' MID Term 1'!H10</f>
        <v>28.06666666666667</v>
      </c>
      <c r="F13" s="37">
        <f>' MID Term 1'!L10+'MID Term 2'!F10</f>
        <v>23.199999999999996</v>
      </c>
      <c r="G13" s="54">
        <f>'MID Term 2'!J10</f>
        <v>23.333333333333336</v>
      </c>
      <c r="H13" s="37">
        <f>'MID Term 2'!N10</f>
        <v>24.333333333333336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126.00000000000003</v>
      </c>
      <c r="O13" s="37">
        <f t="shared" si="6"/>
        <v>63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8" t="s">
        <v>83</v>
      </c>
      <c r="C14" s="79" t="s">
        <v>84</v>
      </c>
      <c r="D14" s="37">
        <f>' MID Term 1'!D11</f>
        <v>26.133333333333329</v>
      </c>
      <c r="E14" s="37">
        <f>' MID Term 1'!H11</f>
        <v>27.133333333333329</v>
      </c>
      <c r="F14" s="37">
        <f>' MID Term 1'!L11+'MID Term 2'!F11</f>
        <v>22.733333333333334</v>
      </c>
      <c r="G14" s="54">
        <f>'MID Term 2'!J11</f>
        <v>23.333333333333336</v>
      </c>
      <c r="H14" s="37">
        <f>'MID Term 2'!N11</f>
        <v>24.333333333333336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123.66666666666669</v>
      </c>
      <c r="O14" s="37">
        <f t="shared" si="6"/>
        <v>62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8" t="s">
        <v>85</v>
      </c>
      <c r="C15" s="79" t="s">
        <v>86</v>
      </c>
      <c r="D15" s="37">
        <f>' MID Term 1'!D12</f>
        <v>27.06666666666667</v>
      </c>
      <c r="E15" s="37">
        <f>' MID Term 1'!H12</f>
        <v>28.06666666666667</v>
      </c>
      <c r="F15" s="37">
        <f>' MID Term 1'!L12+'MID Term 2'!F12</f>
        <v>25.066666666666663</v>
      </c>
      <c r="G15" s="54">
        <f>'MID Term 2'!J12</f>
        <v>27.06666666666667</v>
      </c>
      <c r="H15" s="37">
        <f>'MID Term 2'!N12</f>
        <v>28.06666666666667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135.33333333333334</v>
      </c>
      <c r="O15" s="37">
        <f t="shared" si="6"/>
        <v>68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8" t="s">
        <v>87</v>
      </c>
      <c r="C16" s="79" t="s">
        <v>88</v>
      </c>
      <c r="D16" s="37">
        <f>' MID Term 1'!D13</f>
        <v>23.333333333333336</v>
      </c>
      <c r="E16" s="37">
        <f>' MID Term 1'!H13</f>
        <v>24.333333333333336</v>
      </c>
      <c r="F16" s="37">
        <f>' MID Term 1'!L13+'MID Term 2'!F13</f>
        <v>21.333333333333329</v>
      </c>
      <c r="G16" s="54">
        <f>'MID Term 2'!J13</f>
        <v>23.333333333333336</v>
      </c>
      <c r="H16" s="37">
        <f>'MID Term 2'!N13</f>
        <v>24.333333333333336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116.66666666666669</v>
      </c>
      <c r="O16" s="37">
        <f t="shared" si="6"/>
        <v>58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8" t="s">
        <v>89</v>
      </c>
      <c r="C17" s="80" t="s">
        <v>90</v>
      </c>
      <c r="D17" s="37">
        <f>' MID Term 1'!D14</f>
        <v>25.2</v>
      </c>
      <c r="E17" s="37">
        <f>' MID Term 1'!H14</f>
        <v>26.2</v>
      </c>
      <c r="F17" s="37">
        <f>' MID Term 1'!L14+'MID Term 2'!F14</f>
        <v>23.666666666666671</v>
      </c>
      <c r="G17" s="54">
        <f>'MID Term 2'!J14</f>
        <v>26.133333333333329</v>
      </c>
      <c r="H17" s="37">
        <f>'MID Term 2'!N14</f>
        <v>27.133333333333329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128.33333333333331</v>
      </c>
      <c r="O17" s="37">
        <f t="shared" si="6"/>
        <v>64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8" t="s">
        <v>91</v>
      </c>
      <c r="C18" s="79" t="s">
        <v>92</v>
      </c>
      <c r="D18" s="37">
        <f>' MID Term 1'!D15</f>
        <v>28</v>
      </c>
      <c r="E18" s="37">
        <f>' MID Term 1'!H15</f>
        <v>29</v>
      </c>
      <c r="F18" s="37">
        <f>' MID Term 1'!L15+'MID Term 2'!F15</f>
        <v>26</v>
      </c>
      <c r="G18" s="54">
        <f>'MID Term 2'!J15</f>
        <v>28</v>
      </c>
      <c r="H18" s="37">
        <f>'MID Term 2'!N15</f>
        <v>29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140</v>
      </c>
      <c r="O18" s="37">
        <f t="shared" si="6"/>
        <v>70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8" t="s">
        <v>93</v>
      </c>
      <c r="C19" s="79" t="s">
        <v>94</v>
      </c>
      <c r="D19" s="37">
        <f>' MID Term 1'!D16</f>
        <v>24.266666666666666</v>
      </c>
      <c r="E19" s="37">
        <f>' MID Term 1'!H16</f>
        <v>25.266666666666666</v>
      </c>
      <c r="F19" s="37">
        <f>' MID Term 1'!L16+'MID Term 2'!F16</f>
        <v>21.333333333333336</v>
      </c>
      <c r="G19" s="54">
        <f>'MID Term 2'!J16</f>
        <v>22.400000000000002</v>
      </c>
      <c r="H19" s="37">
        <f>'MID Term 2'!N16</f>
        <v>23.400000000000002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1</v>
      </c>
      <c r="M19" s="37">
        <f t="shared" si="4"/>
        <v>1</v>
      </c>
      <c r="N19" s="37">
        <f t="shared" si="5"/>
        <v>116.66666666666669</v>
      </c>
      <c r="O19" s="37">
        <f t="shared" si="6"/>
        <v>58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8" t="s">
        <v>95</v>
      </c>
      <c r="C20" s="79" t="s">
        <v>96</v>
      </c>
      <c r="D20" s="37">
        <f>' MID Term 1'!D17</f>
        <v>26.133333333333329</v>
      </c>
      <c r="E20" s="37">
        <f>' MID Term 1'!H17</f>
        <v>27.133333333333329</v>
      </c>
      <c r="F20" s="37">
        <f>' MID Term 1'!L17+'MID Term 2'!F17</f>
        <v>22.266666666666666</v>
      </c>
      <c r="G20" s="54">
        <f>'MID Term 2'!J17</f>
        <v>22.400000000000002</v>
      </c>
      <c r="H20" s="37">
        <f>'MID Term 2'!N17</f>
        <v>23.400000000000002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121.33333333333334</v>
      </c>
      <c r="O20" s="37">
        <f t="shared" si="6"/>
        <v>61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8" t="s">
        <v>97</v>
      </c>
      <c r="C21" s="79" t="s">
        <v>98</v>
      </c>
      <c r="D21" s="37">
        <f>' MID Term 1'!D18</f>
        <v>23.333333333333336</v>
      </c>
      <c r="E21" s="37">
        <f>' MID Term 1'!H18</f>
        <v>24.333333333333336</v>
      </c>
      <c r="F21" s="37">
        <f>' MID Term 1'!L18+'MID Term 2'!F18</f>
        <v>20.86666666666666</v>
      </c>
      <c r="G21" s="54">
        <f>'MID Term 2'!J18</f>
        <v>22.400000000000002</v>
      </c>
      <c r="H21" s="37">
        <f>'MID Term 2'!N18</f>
        <v>23.400000000000002</v>
      </c>
      <c r="I21" s="37">
        <f t="shared" si="0"/>
        <v>1</v>
      </c>
      <c r="J21" s="37">
        <f t="shared" si="1"/>
        <v>1</v>
      </c>
      <c r="K21" s="37">
        <f t="shared" si="2"/>
        <v>0</v>
      </c>
      <c r="L21" s="37">
        <f t="shared" si="3"/>
        <v>1</v>
      </c>
      <c r="M21" s="37">
        <f t="shared" si="4"/>
        <v>1</v>
      </c>
      <c r="N21" s="37">
        <f t="shared" si="5"/>
        <v>114.33333333333334</v>
      </c>
      <c r="O21" s="37">
        <f t="shared" si="6"/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8" t="s">
        <v>99</v>
      </c>
      <c r="C22" s="79" t="s">
        <v>100</v>
      </c>
      <c r="D22" s="37">
        <f>' MID Term 1'!D19</f>
        <v>23.333333333333336</v>
      </c>
      <c r="E22" s="37">
        <f>' MID Term 1'!H19</f>
        <v>24.333333333333336</v>
      </c>
      <c r="F22" s="37">
        <f>' MID Term 1'!L19+'MID Term 2'!F19</f>
        <v>22.733333333333334</v>
      </c>
      <c r="G22" s="54">
        <f>'MID Term 2'!J19</f>
        <v>26.133333333333329</v>
      </c>
      <c r="H22" s="37">
        <f>'MID Term 2'!N19</f>
        <v>27.133333333333329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123.66666666666666</v>
      </c>
      <c r="O22" s="37">
        <f t="shared" si="6"/>
        <v>62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20">
        <v>14</v>
      </c>
      <c r="B23" s="78" t="s">
        <v>101</v>
      </c>
      <c r="C23" s="79" t="s">
        <v>102</v>
      </c>
      <c r="D23" s="37">
        <f>' MID Term 1'!D20</f>
        <v>22.400000000000002</v>
      </c>
      <c r="E23" s="37">
        <f>' MID Term 1'!H20</f>
        <v>23.400000000000002</v>
      </c>
      <c r="F23" s="37">
        <f>' MID Term 1'!L20+'MID Term 2'!F20</f>
        <v>21.799999999999997</v>
      </c>
      <c r="G23" s="54">
        <f>'MID Term 2'!J20</f>
        <v>25.2</v>
      </c>
      <c r="H23" s="37">
        <f>'MID Term 2'!N20</f>
        <v>26.2</v>
      </c>
      <c r="I23" s="37">
        <f t="shared" si="0"/>
        <v>1</v>
      </c>
      <c r="J23" s="37">
        <f t="shared" si="1"/>
        <v>1</v>
      </c>
      <c r="K23" s="37">
        <f t="shared" si="2"/>
        <v>1</v>
      </c>
      <c r="L23" s="37">
        <f t="shared" si="3"/>
        <v>1</v>
      </c>
      <c r="M23" s="37">
        <f t="shared" si="4"/>
        <v>1</v>
      </c>
      <c r="N23" s="37">
        <f t="shared" si="5"/>
        <v>119</v>
      </c>
      <c r="O23" s="37">
        <f t="shared" si="6"/>
        <v>60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20">
        <v>15</v>
      </c>
      <c r="B24" s="78" t="s">
        <v>103</v>
      </c>
      <c r="C24" s="79" t="s">
        <v>104</v>
      </c>
      <c r="D24" s="37">
        <f>' MID Term 1'!D21</f>
        <v>23.333333333333336</v>
      </c>
      <c r="E24" s="37">
        <f>' MID Term 1'!H21</f>
        <v>24.333333333333336</v>
      </c>
      <c r="F24" s="37">
        <f>' MID Term 1'!L21+'MID Term 2'!F21</f>
        <v>21.333333333333329</v>
      </c>
      <c r="G24" s="54">
        <f>'MID Term 2'!J21</f>
        <v>23.333333333333336</v>
      </c>
      <c r="H24" s="37">
        <f>'MID Term 2'!N21</f>
        <v>24.333333333333336</v>
      </c>
      <c r="I24" s="37">
        <f t="shared" si="0"/>
        <v>1</v>
      </c>
      <c r="J24" s="37">
        <f t="shared" si="1"/>
        <v>1</v>
      </c>
      <c r="K24" s="37">
        <f t="shared" si="2"/>
        <v>1</v>
      </c>
      <c r="L24" s="37">
        <f t="shared" si="3"/>
        <v>1</v>
      </c>
      <c r="M24" s="37">
        <f t="shared" si="4"/>
        <v>1</v>
      </c>
      <c r="N24" s="37">
        <f t="shared" si="5"/>
        <v>116.66666666666669</v>
      </c>
      <c r="O24" s="37">
        <f t="shared" si="6"/>
        <v>58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20">
        <v>16</v>
      </c>
      <c r="B25" s="78" t="s">
        <v>105</v>
      </c>
      <c r="C25" s="81" t="s">
        <v>106</v>
      </c>
      <c r="D25" s="37">
        <f>' MID Term 1'!D22</f>
        <v>25.2</v>
      </c>
      <c r="E25" s="37">
        <f>' MID Term 1'!H22</f>
        <v>26.2</v>
      </c>
      <c r="F25" s="37">
        <f>' MID Term 1'!L22+'MID Term 2'!F22</f>
        <v>22.266666666666666</v>
      </c>
      <c r="G25" s="54">
        <f>'MID Term 2'!J22</f>
        <v>23.333333333333336</v>
      </c>
      <c r="H25" s="37">
        <f>'MID Term 2'!N22</f>
        <v>24.333333333333336</v>
      </c>
      <c r="I25" s="37">
        <f t="shared" si="0"/>
        <v>1</v>
      </c>
      <c r="J25" s="37">
        <f t="shared" si="1"/>
        <v>1</v>
      </c>
      <c r="K25" s="37">
        <f t="shared" si="2"/>
        <v>1</v>
      </c>
      <c r="L25" s="37">
        <f t="shared" si="3"/>
        <v>1</v>
      </c>
      <c r="M25" s="37">
        <f t="shared" si="4"/>
        <v>1</v>
      </c>
      <c r="N25" s="37">
        <f t="shared" si="5"/>
        <v>121.33333333333334</v>
      </c>
      <c r="O25" s="37">
        <f t="shared" si="6"/>
        <v>61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20">
        <v>17</v>
      </c>
      <c r="B26" s="78" t="s">
        <v>107</v>
      </c>
      <c r="C26" s="79" t="s">
        <v>108</v>
      </c>
      <c r="D26" s="37">
        <f>' MID Term 1'!D23</f>
        <v>21.466666666666669</v>
      </c>
      <c r="E26" s="37">
        <f>' MID Term 1'!H23</f>
        <v>22.466666666666669</v>
      </c>
      <c r="F26" s="37">
        <f>' MID Term 1'!L23+'MID Term 2'!F23</f>
        <v>19.466666666666669</v>
      </c>
      <c r="G26" s="54">
        <f>'MID Term 2'!J23</f>
        <v>21.466666666666669</v>
      </c>
      <c r="H26" s="37">
        <f>'MID Term 2'!N23</f>
        <v>22.466666666666669</v>
      </c>
      <c r="I26" s="37">
        <f t="shared" si="0"/>
        <v>1</v>
      </c>
      <c r="J26" s="37">
        <f t="shared" si="1"/>
        <v>1</v>
      </c>
      <c r="K26" s="37">
        <f t="shared" si="2"/>
        <v>0</v>
      </c>
      <c r="L26" s="37">
        <f t="shared" si="3"/>
        <v>1</v>
      </c>
      <c r="M26" s="37">
        <f t="shared" si="4"/>
        <v>1</v>
      </c>
      <c r="N26" s="37">
        <f t="shared" si="5"/>
        <v>107.33333333333334</v>
      </c>
      <c r="O26" s="37">
        <f t="shared" si="6"/>
        <v>54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20">
        <v>18</v>
      </c>
      <c r="B27" s="79" t="s">
        <v>109</v>
      </c>
      <c r="C27" s="79" t="s">
        <v>110</v>
      </c>
      <c r="D27" s="37">
        <f>' MID Term 1'!D24</f>
        <v>27.06666666666667</v>
      </c>
      <c r="E27" s="37">
        <f>' MID Term 1'!H24</f>
        <v>28.06666666666667</v>
      </c>
      <c r="F27" s="37">
        <f>' MID Term 1'!L24+'MID Term 2'!F24</f>
        <v>24.133333333333333</v>
      </c>
      <c r="G27" s="54">
        <f>'MID Term 2'!J24</f>
        <v>25.2</v>
      </c>
      <c r="H27" s="37">
        <f>'MID Term 2'!N24</f>
        <v>26.2</v>
      </c>
      <c r="I27" s="37">
        <f t="shared" si="0"/>
        <v>1</v>
      </c>
      <c r="J27" s="37">
        <f t="shared" si="1"/>
        <v>1</v>
      </c>
      <c r="K27" s="37">
        <f t="shared" si="2"/>
        <v>1</v>
      </c>
      <c r="L27" s="37">
        <f t="shared" si="3"/>
        <v>1</v>
      </c>
      <c r="M27" s="37">
        <f t="shared" si="4"/>
        <v>1</v>
      </c>
      <c r="N27" s="37">
        <f t="shared" si="5"/>
        <v>130.66666666666669</v>
      </c>
      <c r="O27" s="37">
        <f t="shared" si="6"/>
        <v>65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9.5" customHeight="1">
      <c r="A28" s="35"/>
      <c r="B28" s="35"/>
      <c r="C28" s="35" t="s">
        <v>67</v>
      </c>
      <c r="D28" s="55">
        <v>18</v>
      </c>
      <c r="E28" s="55">
        <v>18</v>
      </c>
      <c r="F28" s="55">
        <v>18</v>
      </c>
      <c r="G28" s="55">
        <v>18</v>
      </c>
      <c r="H28" s="55">
        <v>18</v>
      </c>
      <c r="I28" s="56">
        <f>SUM(I10:I27)</f>
        <v>17</v>
      </c>
      <c r="J28" s="56">
        <f>SUM(J10:J27)</f>
        <v>18</v>
      </c>
      <c r="K28" s="56">
        <f>SUM(K10:K27)</f>
        <v>15</v>
      </c>
      <c r="L28" s="56">
        <f>SUM(L10:L27)</f>
        <v>17</v>
      </c>
      <c r="M28" s="56">
        <f>SUM(M10:M27)</f>
        <v>18</v>
      </c>
      <c r="N28" s="35"/>
      <c r="O28" s="35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28" t="s">
        <v>68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22" t="s">
        <v>30</v>
      </c>
      <c r="B33" s="99"/>
      <c r="C33" s="100"/>
      <c r="D33" s="57" t="s">
        <v>31</v>
      </c>
      <c r="E33" s="57" t="s">
        <v>32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2" t="s">
        <v>133</v>
      </c>
      <c r="B34" s="99"/>
      <c r="C34" s="100"/>
      <c r="D34" s="58">
        <f>ROUND((I28/D28*100),0)</f>
        <v>94</v>
      </c>
      <c r="E34" s="57">
        <f t="shared" ref="E34:E38" si="7">IF(D34&gt;100,"ERROR",IF(D34&gt;=61,3,IF(D34&gt;=46,2,IF(D34&gt;=16,1,IF(D34&gt;15,0,0)))))</f>
        <v>3</v>
      </c>
      <c r="F34" s="58">
        <f t="shared" ref="F34:F38" si="8">E34*0.2</f>
        <v>0.60000000000000009</v>
      </c>
      <c r="G34" s="58"/>
      <c r="H34" s="58"/>
      <c r="I34" s="59"/>
      <c r="J34" s="59"/>
      <c r="K34" s="59"/>
      <c r="L34" s="58"/>
      <c r="M34" s="58"/>
      <c r="N34" s="58"/>
      <c r="O34" s="58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22" t="s">
        <v>134</v>
      </c>
      <c r="B35" s="99"/>
      <c r="C35" s="100"/>
      <c r="D35" s="58">
        <f>ROUND((J28/E28*100),0)</f>
        <v>100</v>
      </c>
      <c r="E35" s="57">
        <f t="shared" si="7"/>
        <v>3</v>
      </c>
      <c r="F35" s="58">
        <f t="shared" si="8"/>
        <v>0.60000000000000009</v>
      </c>
      <c r="G35" s="58"/>
      <c r="H35" s="39"/>
      <c r="I35" s="129" t="s">
        <v>69</v>
      </c>
      <c r="J35" s="130"/>
      <c r="K35" s="60">
        <f>SUM(F34:F38)</f>
        <v>3.0000000000000004</v>
      </c>
      <c r="L35" s="61"/>
      <c r="M35" s="58"/>
      <c r="N35" s="58"/>
      <c r="O35" s="58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22" t="s">
        <v>114</v>
      </c>
      <c r="B36" s="99"/>
      <c r="C36" s="100"/>
      <c r="D36" s="58">
        <f>ROUND((K28/F28*100),0)</f>
        <v>83</v>
      </c>
      <c r="E36" s="57">
        <f t="shared" si="7"/>
        <v>3</v>
      </c>
      <c r="F36" s="58">
        <f t="shared" si="8"/>
        <v>0.60000000000000009</v>
      </c>
      <c r="G36" s="58"/>
      <c r="H36" s="58"/>
      <c r="I36" s="62"/>
      <c r="J36" s="62"/>
      <c r="K36" s="62"/>
      <c r="L36" s="58"/>
      <c r="M36" s="58"/>
      <c r="N36" s="58"/>
      <c r="O36" s="58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22" t="s">
        <v>115</v>
      </c>
      <c r="B37" s="99"/>
      <c r="C37" s="100"/>
      <c r="D37" s="58">
        <f>ROUND((L28/G28*100),0)</f>
        <v>94</v>
      </c>
      <c r="E37" s="57">
        <f t="shared" si="7"/>
        <v>3</v>
      </c>
      <c r="F37" s="58">
        <f t="shared" si="8"/>
        <v>0.60000000000000009</v>
      </c>
      <c r="G37" s="58"/>
      <c r="H37" s="58"/>
      <c r="I37" s="58"/>
      <c r="J37" s="58"/>
      <c r="K37" s="58"/>
      <c r="L37" s="58"/>
      <c r="M37" s="58"/>
      <c r="N37" s="58"/>
      <c r="O37" s="5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22" t="s">
        <v>135</v>
      </c>
      <c r="B38" s="99"/>
      <c r="C38" s="100"/>
      <c r="D38" s="58">
        <f>ROUND((M28/H28*100),0)</f>
        <v>100</v>
      </c>
      <c r="E38" s="57">
        <f t="shared" si="7"/>
        <v>3</v>
      </c>
      <c r="F38" s="58">
        <f t="shared" si="8"/>
        <v>0.60000000000000009</v>
      </c>
      <c r="G38" s="58"/>
      <c r="H38" s="58"/>
      <c r="I38" s="58"/>
      <c r="J38" s="58"/>
      <c r="K38" s="58"/>
      <c r="L38" s="58"/>
      <c r="M38" s="58"/>
      <c r="N38" s="58"/>
      <c r="O38" s="58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28" t="s">
        <v>70</v>
      </c>
      <c r="B39" s="108"/>
      <c r="C39" s="108"/>
      <c r="D39" s="108"/>
      <c r="E39" s="108"/>
      <c r="F39" s="108"/>
      <c r="G39" s="108"/>
      <c r="H39" s="109"/>
      <c r="I39" s="128" t="s">
        <v>71</v>
      </c>
      <c r="J39" s="108"/>
      <c r="K39" s="108"/>
      <c r="L39" s="108"/>
      <c r="M39" s="108"/>
      <c r="N39" s="108"/>
      <c r="O39" s="109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18"/>
      <c r="B40" s="119"/>
      <c r="C40" s="119"/>
      <c r="D40" s="119"/>
      <c r="E40" s="119"/>
      <c r="F40" s="119"/>
      <c r="G40" s="119"/>
      <c r="H40" s="120"/>
      <c r="I40" s="118"/>
      <c r="J40" s="119"/>
      <c r="K40" s="119"/>
      <c r="L40" s="119"/>
      <c r="M40" s="119"/>
      <c r="N40" s="119"/>
      <c r="O40" s="120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18"/>
      <c r="B41" s="119"/>
      <c r="C41" s="119"/>
      <c r="D41" s="119"/>
      <c r="E41" s="119"/>
      <c r="F41" s="119"/>
      <c r="G41" s="119"/>
      <c r="H41" s="120"/>
      <c r="I41" s="118"/>
      <c r="J41" s="119"/>
      <c r="K41" s="119"/>
      <c r="L41" s="119"/>
      <c r="M41" s="119"/>
      <c r="N41" s="119"/>
      <c r="O41" s="120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10"/>
      <c r="B42" s="111"/>
      <c r="C42" s="111"/>
      <c r="D42" s="111"/>
      <c r="E42" s="111"/>
      <c r="F42" s="111"/>
      <c r="G42" s="111"/>
      <c r="H42" s="112"/>
      <c r="I42" s="110"/>
      <c r="J42" s="111"/>
      <c r="K42" s="111"/>
      <c r="L42" s="111"/>
      <c r="M42" s="111"/>
      <c r="N42" s="111"/>
      <c r="O42" s="112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C43" s="43"/>
    </row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</sheetData>
  <mergeCells count="37">
    <mergeCell ref="A38:C38"/>
    <mergeCell ref="A39:H42"/>
    <mergeCell ref="I39:O42"/>
    <mergeCell ref="A29:O32"/>
    <mergeCell ref="A33:C33"/>
    <mergeCell ref="A34:C34"/>
    <mergeCell ref="A35:C35"/>
    <mergeCell ref="I35:J35"/>
    <mergeCell ref="A36:C36"/>
    <mergeCell ref="A37:C37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8">
    <cfRule type="cellIs" dxfId="1" priority="1" operator="equal">
      <formula>0</formula>
    </cfRule>
  </conditionalFormatting>
  <conditionalFormatting sqref="N10:O27 D10:H28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2024-11-08T09:00:23Z</dcterms:modified>
</cp:coreProperties>
</file>