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Tool C to PO FINAL" sheetId="8" r:id="rId11"/>
    <sheet state="visible" name="Attainment CO to PO Sessional" sheetId="9" r:id="rId12"/>
  </sheets>
  <definedNames/>
  <calcPr/>
  <extLst>
    <ext uri="GoogleSheetsCustomDataVersion2">
      <go:sheetsCustomData xmlns:go="http://customooxmlschemas.google.com/" r:id="rId13" roundtripDataChecksum="rHYev3/wuXi0HM0qdIlvpwIe3cWgTblZeCUoJEFcSxI="/>
    </ext>
  </extLst>
</workbook>
</file>

<file path=xl/sharedStrings.xml><?xml version="1.0" encoding="utf-8"?>
<sst xmlns="http://schemas.openxmlformats.org/spreadsheetml/2006/main" count="254" uniqueCount="103">
  <si>
    <t>DEPARTMENT OF Mechanical ENGG.</t>
  </si>
  <si>
    <t>CO to PO &amp; PSO Mapping</t>
  </si>
  <si>
    <t xml:space="preserve">II YEAR III SEM		</t>
  </si>
  <si>
    <t>SUBJECT: AEM                                                                                          Faculty: Dr. Reuka K.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</si>
  <si>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</si>
  <si>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</si>
  <si>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</si>
  <si>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</si>
  <si>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</si>
  <si>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</si>
  <si>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</si>
  <si>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</si>
  <si>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</si>
  <si>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</si>
  <si>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</si>
  <si>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</si>
  <si>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</si>
  <si>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</si>
  <si>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</si>
  <si>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</si>
  <si>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CO3ME2-01.1</t>
  </si>
  <si>
    <t>CO3ME2-01.2</t>
  </si>
  <si>
    <t>CO3ME2-01.3</t>
  </si>
  <si>
    <t>CO3ME2-01.4</t>
  </si>
  <si>
    <t>CO3ME2-01.5</t>
  </si>
  <si>
    <t>CO3ME2-01AVG)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</si>
  <si>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</si>
  <si>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</si>
  <si>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</si>
  <si>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II YEAR III SEM</t>
  </si>
  <si>
    <t>SUBJECT: AEM                                                         Subject Teacher:  Dr. Reuka K.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</si>
  <si>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</si>
  <si>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</si>
  <si>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</si>
  <si>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</si>
  <si>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</si>
  <si>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</si>
  <si>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</si>
  <si>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</si>
  <si>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</si>
  <si>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</si>
  <si>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</si>
  <si>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</si>
  <si>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</si>
  <si>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</si>
  <si>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</si>
  <si>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</si>
  <si>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</si>
  <si>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</si>
  <si>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</si>
  <si>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</si>
  <si>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</si>
  <si>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</si>
  <si>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</si>
  <si>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</si>
  <si>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</si>
  <si>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</si>
  <si>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</si>
  <si>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</si>
  <si>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</si>
  <si>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3ME2-01 Sheet</t>
  </si>
  <si>
    <t>SUBJECT: AEM                                        Subject Teacher:  Dr. Reuka K.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</si>
  <si>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</si>
  <si>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</si>
  <si>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</si>
  <si>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</si>
  <si>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</si>
  <si>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</si>
  <si>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</si>
  <si>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</si>
  <si>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CO3ME2-01</t>
  </si>
  <si>
    <t>3ME2-01</t>
  </si>
  <si>
    <t>Signature HOD</t>
  </si>
  <si>
    <t>CO to PO &amp; PSO Attainment Through End Term Assessment</t>
  </si>
  <si>
    <t>SUBJECT: AEM                                                                        Name of Faculty:  Dr. Reuka K.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</si>
  <si>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</si>
  <si>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</si>
  <si>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</si>
  <si>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</si>
  <si>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</si>
  <si>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</si>
  <si>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</si>
  <si>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</si>
  <si>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</si>
  <si>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</si>
  <si>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</si>
  <si>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AEM                                                                                                                        Name of Faculty: Dr. Reuka K.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</si>
  <si>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</si>
  <si>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</si>
  <si>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</si>
  <si>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CO3ME2-01.1</t>
  </si>
  <si>
    <t>No. of Students Attained CO3ME2-01.2</t>
  </si>
  <si>
    <t>No. of Students Attained CO3ME2-01.3</t>
  </si>
  <si>
    <t>No. of Students Attained CO3ME2-01.4</t>
  </si>
  <si>
    <t>No. of Students Attained CO3ME2-01.5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</si>
  <si>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</si>
  <si>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</si>
  <si>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Course to PO &amp; PSO Attainment From All Tools</t>
  </si>
  <si>
    <t xml:space="preserve">SUBJECT: AEM                                                                                 Name of Faculty: Mrs. Renuka Kukkar			</t>
  </si>
  <si>
    <t>CO3ME2-01
(Round Off)</t>
  </si>
  <si>
    <t>CO to PO &amp; PSO Attainment Through Sessional Assessment</t>
  </si>
  <si>
    <t>SUBJECT: AEM                                                           Name of Faculty: Dr. Reuka K.</t>
  </si>
  <si>
    <t>CO3ME2-01(AVG)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</si>
</sst>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6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0" fillId="0" fontId="11" numFmtId="1" xfId="0" applyAlignment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4" fillId="2" fontId="4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3.1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3.0</v>
      </c>
      <c r="C6" s="10">
        <v>1.0</v>
      </c>
      <c r="D6" s="11">
        <v>0.0</v>
      </c>
      <c r="E6" s="10">
        <v>2.0</v>
      </c>
      <c r="F6" s="10">
        <v>2.0</v>
      </c>
      <c r="G6" s="11">
        <v>0.0</v>
      </c>
      <c r="H6" s="11">
        <v>0.0</v>
      </c>
      <c r="I6" s="11">
        <v>0.0</v>
      </c>
      <c r="J6" s="11">
        <v>0.0</v>
      </c>
      <c r="K6" s="11">
        <v>0.0</v>
      </c>
      <c r="L6" s="10">
        <v>1.0</v>
      </c>
      <c r="M6" s="10">
        <v>2.0</v>
      </c>
      <c r="N6" s="10">
        <v>3.0</v>
      </c>
      <c r="O6" s="10">
        <v>2.0</v>
      </c>
      <c r="P6" s="11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2.0</v>
      </c>
      <c r="C7" s="10">
        <v>2.0</v>
      </c>
      <c r="D7" s="10">
        <v>2.0</v>
      </c>
      <c r="E7" s="10">
        <v>2.0</v>
      </c>
      <c r="F7" s="11">
        <v>0.0</v>
      </c>
      <c r="G7" s="11">
        <v>0.0</v>
      </c>
      <c r="H7" s="11">
        <v>0.0</v>
      </c>
      <c r="I7" s="11">
        <v>0.0</v>
      </c>
      <c r="J7" s="11">
        <v>0.0</v>
      </c>
      <c r="K7" s="11">
        <v>0.0</v>
      </c>
      <c r="L7" s="10">
        <v>1.0</v>
      </c>
      <c r="M7" s="10">
        <v>2.0</v>
      </c>
      <c r="N7" s="11">
        <v>0.0</v>
      </c>
      <c r="O7" s="11">
        <v>0.0</v>
      </c>
      <c r="P7" s="11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3.0</v>
      </c>
      <c r="C8" s="10">
        <v>2.0</v>
      </c>
      <c r="D8" s="10">
        <v>1.0</v>
      </c>
      <c r="E8" s="11">
        <v>0.0</v>
      </c>
      <c r="F8" s="11">
        <v>0.0</v>
      </c>
      <c r="G8" s="11">
        <v>0.0</v>
      </c>
      <c r="H8" s="11">
        <v>0.0</v>
      </c>
      <c r="I8" s="11">
        <v>0.0</v>
      </c>
      <c r="J8" s="11">
        <v>0.0</v>
      </c>
      <c r="K8" s="10">
        <v>0.0</v>
      </c>
      <c r="L8" s="10">
        <v>1.0</v>
      </c>
      <c r="M8" s="10">
        <v>2.0</v>
      </c>
      <c r="N8" s="10">
        <v>3.0</v>
      </c>
      <c r="O8" s="10">
        <v>2.0</v>
      </c>
      <c r="P8" s="11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3.0</v>
      </c>
      <c r="C9" s="10">
        <v>2.0</v>
      </c>
      <c r="D9" s="10">
        <v>1.0</v>
      </c>
      <c r="E9" s="11">
        <v>0.0</v>
      </c>
      <c r="F9" s="11">
        <v>0.0</v>
      </c>
      <c r="G9" s="11">
        <v>0.0</v>
      </c>
      <c r="H9" s="11">
        <v>0.0</v>
      </c>
      <c r="I9" s="11">
        <v>0.0</v>
      </c>
      <c r="J9" s="11">
        <v>0.0</v>
      </c>
      <c r="K9" s="10">
        <v>0.0</v>
      </c>
      <c r="L9" s="10">
        <v>1.0</v>
      </c>
      <c r="M9" s="10">
        <v>2.0</v>
      </c>
      <c r="N9" s="10">
        <v>3.0</v>
      </c>
      <c r="O9" s="10">
        <v>2.0</v>
      </c>
      <c r="P9" s="11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3.0</v>
      </c>
      <c r="C10" s="10">
        <v>2.0</v>
      </c>
      <c r="D10" s="10">
        <v>1.0</v>
      </c>
      <c r="E10" s="11">
        <v>0.0</v>
      </c>
      <c r="F10" s="11">
        <v>0.0</v>
      </c>
      <c r="G10" s="11">
        <v>0.0</v>
      </c>
      <c r="H10" s="11">
        <v>0.0</v>
      </c>
      <c r="I10" s="11">
        <v>0.0</v>
      </c>
      <c r="J10" s="11">
        <v>0.0</v>
      </c>
      <c r="K10" s="10">
        <v>0.0</v>
      </c>
      <c r="L10" s="10">
        <v>1.0</v>
      </c>
      <c r="M10" s="10">
        <v>2.0</v>
      </c>
      <c r="N10" s="10">
        <v>3.0</v>
      </c>
      <c r="O10" s="10">
        <v>2.0</v>
      </c>
      <c r="P10" s="11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2.8</v>
      </c>
      <c r="C11" s="10">
        <f t="shared" si="1"/>
        <v>1.8</v>
      </c>
      <c r="D11" s="10">
        <f t="shared" si="1"/>
        <v>1</v>
      </c>
      <c r="E11" s="10">
        <f t="shared" si="1"/>
        <v>0.8</v>
      </c>
      <c r="F11" s="10">
        <f t="shared" si="1"/>
        <v>0.4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1</v>
      </c>
      <c r="M11" s="10">
        <f t="shared" si="1"/>
        <v>2</v>
      </c>
      <c r="N11" s="10">
        <f t="shared" si="1"/>
        <v>2.4</v>
      </c>
      <c r="O11" s="10">
        <f t="shared" si="1"/>
        <v>1.6</v>
      </c>
      <c r="P11" s="10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3</v>
      </c>
      <c r="C12" s="13">
        <f t="shared" si="2"/>
        <v>2</v>
      </c>
      <c r="D12" s="13">
        <f t="shared" si="2"/>
        <v>1</v>
      </c>
      <c r="E12" s="13">
        <f t="shared" si="2"/>
        <v>1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1</v>
      </c>
      <c r="M12" s="13">
        <f t="shared" si="2"/>
        <v>2</v>
      </c>
      <c r="N12" s="13">
        <f t="shared" si="2"/>
        <v>2</v>
      </c>
      <c r="O12" s="13">
        <f t="shared" si="2"/>
        <v>2</v>
      </c>
      <c r="P12" s="13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3"/>
    </row>
    <row r="4" ht="19.5" customHeight="1">
      <c r="A4" s="5" t="s">
        <v>30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31</v>
      </c>
      <c r="B5" s="17" t="s">
        <v>32</v>
      </c>
      <c r="C5" s="6" t="s">
        <v>33</v>
      </c>
      <c r="D5" s="12" t="s">
        <v>34</v>
      </c>
      <c r="E5" s="12" t="s">
        <v>35</v>
      </c>
      <c r="F5" s="6" t="s">
        <v>36</v>
      </c>
      <c r="G5" s="18" t="s">
        <v>37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38</v>
      </c>
      <c r="D6" s="6">
        <v>70.0</v>
      </c>
      <c r="E6" s="6">
        <v>30.0</v>
      </c>
      <c r="F6" s="6">
        <f>D6+E6</f>
        <v>100</v>
      </c>
      <c r="G6" s="12" t="s">
        <v>39</v>
      </c>
      <c r="H6" s="12" t="s">
        <v>40</v>
      </c>
    </row>
    <row r="7" ht="19.5" customHeight="1">
      <c r="A7" s="21" t="s">
        <v>41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42</v>
      </c>
      <c r="C8" s="27" t="s">
        <v>43</v>
      </c>
      <c r="D8" s="28">
        <v>23.0</v>
      </c>
      <c r="E8" s="28">
        <v>25.0</v>
      </c>
      <c r="F8" s="29">
        <f t="shared" ref="F8:F13" si="1">SUM(D8:E8)</f>
        <v>48</v>
      </c>
      <c r="G8" s="30">
        <f t="shared" ref="G8:G13" si="2">IF((D8/$D$6)&gt;=$D$7,1,0)</f>
        <v>0</v>
      </c>
      <c r="H8" s="30">
        <f t="shared" ref="H8:H13" si="3">IF((E8/$E$6)&gt;=$E$7,1,0)</f>
        <v>1</v>
      </c>
    </row>
    <row r="9" ht="18.75" customHeight="1">
      <c r="A9" s="25">
        <v>2.0</v>
      </c>
      <c r="B9" s="31" t="s">
        <v>44</v>
      </c>
      <c r="C9" s="32" t="s">
        <v>45</v>
      </c>
      <c r="D9" s="28">
        <v>31.0</v>
      </c>
      <c r="E9" s="28">
        <v>26.0</v>
      </c>
      <c r="F9" s="29">
        <f t="shared" si="1"/>
        <v>57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46</v>
      </c>
      <c r="C10" s="32" t="s">
        <v>47</v>
      </c>
      <c r="D10" s="28">
        <v>32.0</v>
      </c>
      <c r="E10" s="28">
        <v>24.0</v>
      </c>
      <c r="F10" s="29">
        <f t="shared" si="1"/>
        <v>56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48</v>
      </c>
      <c r="C11" s="32" t="s">
        <v>49</v>
      </c>
      <c r="D11" s="28">
        <v>13.0</v>
      </c>
      <c r="E11" s="28">
        <v>27.0</v>
      </c>
      <c r="F11" s="29">
        <f t="shared" si="1"/>
        <v>40</v>
      </c>
      <c r="G11" s="30">
        <f t="shared" si="2"/>
        <v>0</v>
      </c>
      <c r="H11" s="30">
        <f t="shared" si="3"/>
        <v>1</v>
      </c>
    </row>
    <row r="12" ht="16.5" customHeight="1">
      <c r="A12" s="25">
        <v>5.0</v>
      </c>
      <c r="B12" s="31" t="s">
        <v>50</v>
      </c>
      <c r="C12" s="32" t="s">
        <v>51</v>
      </c>
      <c r="D12" s="28">
        <v>31.0</v>
      </c>
      <c r="E12" s="28">
        <v>28.0</v>
      </c>
      <c r="F12" s="29">
        <f t="shared" si="1"/>
        <v>59</v>
      </c>
      <c r="G12" s="30">
        <f t="shared" si="2"/>
        <v>0</v>
      </c>
      <c r="H12" s="30">
        <f t="shared" si="3"/>
        <v>1</v>
      </c>
    </row>
    <row r="13" ht="16.5" customHeight="1">
      <c r="A13" s="25">
        <v>6.0</v>
      </c>
      <c r="B13" s="31" t="s">
        <v>52</v>
      </c>
      <c r="C13" s="32" t="s">
        <v>53</v>
      </c>
      <c r="D13" s="28">
        <v>8.0</v>
      </c>
      <c r="E13" s="28">
        <v>23.0</v>
      </c>
      <c r="F13" s="29">
        <f t="shared" si="1"/>
        <v>31</v>
      </c>
      <c r="G13" s="30">
        <f t="shared" si="2"/>
        <v>0</v>
      </c>
      <c r="H13" s="30">
        <f t="shared" si="3"/>
        <v>1</v>
      </c>
    </row>
    <row r="14" ht="19.5" customHeight="1">
      <c r="A14" s="33"/>
      <c r="B14" s="34"/>
      <c r="C14" s="35"/>
      <c r="D14" s="36">
        <v>6.0</v>
      </c>
      <c r="E14" s="36">
        <v>6.0</v>
      </c>
      <c r="F14" s="36"/>
      <c r="G14" s="36">
        <f t="shared" ref="G14:H14" si="4">COUNTIF(G8:G13,1)</f>
        <v>0</v>
      </c>
      <c r="H14" s="36">
        <f t="shared" si="4"/>
        <v>6</v>
      </c>
    </row>
    <row r="15" ht="15.75" customHeight="1">
      <c r="A15" s="37" t="s">
        <v>54</v>
      </c>
      <c r="B15" s="2"/>
      <c r="C15" s="3"/>
      <c r="D15" s="38" t="s">
        <v>55</v>
      </c>
      <c r="E15" s="38" t="s">
        <v>56</v>
      </c>
      <c r="F15" s="39" t="s">
        <v>57</v>
      </c>
      <c r="G15" s="2"/>
      <c r="H15" s="3"/>
    </row>
    <row r="16" ht="19.5" customHeight="1">
      <c r="A16" s="37" t="s">
        <v>58</v>
      </c>
      <c r="B16" s="2"/>
      <c r="C16" s="3"/>
      <c r="D16" s="30">
        <f>ROUND((G14/D14*100),0)</f>
        <v>0</v>
      </c>
      <c r="E16" s="38">
        <f t="shared" ref="E16:E17" si="5">IF(D16&gt;100,"ERROR",IF(D16&gt;=61,3,IF(D16&gt;=46,2,IF(D16&gt;=16,1,IF(D16&gt;15,0,0)))))</f>
        <v>0</v>
      </c>
      <c r="F16" s="40"/>
      <c r="G16" s="41"/>
      <c r="H16" s="42"/>
    </row>
    <row r="17" ht="19.5" customHeight="1">
      <c r="A17" s="37" t="s">
        <v>59</v>
      </c>
      <c r="B17" s="2"/>
      <c r="C17" s="3"/>
      <c r="D17" s="30">
        <f>ROUND((H14/E14*100),0)</f>
        <v>100</v>
      </c>
      <c r="E17" s="30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5" t="s">
        <v>60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61</v>
      </c>
      <c r="B4" s="2"/>
      <c r="C4" s="2"/>
      <c r="D4" s="2"/>
      <c r="E4" s="2"/>
      <c r="F4" s="2"/>
      <c r="G4" s="2"/>
      <c r="H4" s="2"/>
      <c r="I4" s="3"/>
    </row>
    <row r="5">
      <c r="A5" s="48" t="s">
        <v>62</v>
      </c>
      <c r="B5" s="48" t="s">
        <v>63</v>
      </c>
      <c r="C5" s="48" t="s">
        <v>64</v>
      </c>
      <c r="D5" s="48" t="s">
        <v>65</v>
      </c>
      <c r="E5" s="48" t="s">
        <v>66</v>
      </c>
      <c r="F5" s="48" t="s">
        <v>67</v>
      </c>
      <c r="G5" s="48" t="s">
        <v>65</v>
      </c>
      <c r="H5" s="48" t="s">
        <v>68</v>
      </c>
      <c r="I5" s="48" t="s">
        <v>69</v>
      </c>
    </row>
    <row r="6" ht="19.5" customHeight="1">
      <c r="A6" s="49" t="s">
        <v>70</v>
      </c>
      <c r="B6" s="49" t="s">
        <v>71</v>
      </c>
      <c r="C6" s="50">
        <f>'Sessional + End Term Assessment'!D16</f>
        <v>0</v>
      </c>
      <c r="D6" s="50">
        <f>'Sessional + End Term Assessment'!E16</f>
        <v>0</v>
      </c>
      <c r="E6" s="50">
        <f>D6*'Sessional + End Term Assessment'!D6/'Sessional + End Term Assessment'!F6</f>
        <v>0</v>
      </c>
      <c r="F6" s="50">
        <f>'Sessional + End Term Assessment'!D17</f>
        <v>100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0.9</v>
      </c>
    </row>
    <row r="7" ht="30.75" customHeight="1">
      <c r="A7" s="51" t="s">
        <v>72</v>
      </c>
      <c r="B7" s="41"/>
      <c r="C7" s="41"/>
      <c r="D7" s="41"/>
      <c r="E7" s="41"/>
      <c r="F7" s="42"/>
      <c r="G7" s="52" t="s">
        <v>57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75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70</v>
      </c>
      <c r="B6" s="58">
        <f>'Attainment of Subject Code'!$I$6*'CO-PO Mapping'!B11/3</f>
        <v>0.84</v>
      </c>
      <c r="C6" s="58">
        <f>'Attainment of Subject Code'!$I$6*'CO-PO Mapping'!C11/3</f>
        <v>0.54</v>
      </c>
      <c r="D6" s="58">
        <f>'Attainment of Subject Code'!$I$6*'CO-PO Mapping'!D11/3</f>
        <v>0.3</v>
      </c>
      <c r="E6" s="58">
        <f>'Attainment of Subject Code'!$I$6*'CO-PO Mapping'!E11/3</f>
        <v>0.24</v>
      </c>
      <c r="F6" s="58">
        <f>'Attainment of Subject Code'!$I$6*'CO-PO Mapping'!F11/3</f>
        <v>0.12</v>
      </c>
      <c r="G6" s="58">
        <f>'Attainment of Subject Code'!$I$6*'CO-PO Mapping'!G11/3</f>
        <v>0</v>
      </c>
      <c r="H6" s="58">
        <f>'Attainment of Subject Code'!$I$6*'CO-PO Mapping'!H11/3</f>
        <v>0</v>
      </c>
      <c r="I6" s="58">
        <f>'Attainment of Subject Code'!$I$6*'CO-PO Mapping'!I11/3</f>
        <v>0</v>
      </c>
      <c r="J6" s="58">
        <f>'Attainment of Subject Code'!$I$6*'CO-PO Mapping'!J11/3</f>
        <v>0</v>
      </c>
      <c r="K6" s="58">
        <f>'Attainment of Subject Code'!$I$6*'CO-PO Mapping'!K11/3</f>
        <v>0</v>
      </c>
      <c r="L6" s="58">
        <f>'Attainment of Subject Code'!$I$6*'CO-PO Mapping'!L11/3</f>
        <v>0.3</v>
      </c>
      <c r="M6" s="58">
        <f>'Attainment of Subject Code'!$I$6*'CO-PO Mapping'!M11/3</f>
        <v>0.6</v>
      </c>
      <c r="N6" s="58">
        <f>'Attainment of Subject Code'!$I$6*'CO-PO Mapping'!N11/3</f>
        <v>0.72</v>
      </c>
      <c r="O6" s="58">
        <f>'Attainment of Subject Code'!$I$6*'CO-PO Mapping'!O11/3</f>
        <v>0.48</v>
      </c>
      <c r="P6" s="58">
        <f>'Attainment of Subject Code'!$I$6*'CO-PO Mapping'!P11/3</f>
        <v>0</v>
      </c>
    </row>
    <row r="7" ht="39.75" customHeight="1">
      <c r="A7" s="59" t="s">
        <v>57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76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31</v>
      </c>
      <c r="B4" s="62" t="s">
        <v>77</v>
      </c>
      <c r="C4" s="55" t="s">
        <v>33</v>
      </c>
      <c r="D4" s="47"/>
      <c r="E4" s="2"/>
      <c r="F4" s="2"/>
      <c r="G4" s="2"/>
      <c r="H4" s="3"/>
      <c r="I4" s="61" t="s">
        <v>36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78</v>
      </c>
      <c r="D5" s="55" t="s">
        <v>79</v>
      </c>
      <c r="E5" s="55" t="s">
        <v>80</v>
      </c>
      <c r="F5" s="55" t="s">
        <v>81</v>
      </c>
      <c r="G5" s="55" t="s">
        <v>82</v>
      </c>
      <c r="H5" s="55" t="s">
        <v>83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38</v>
      </c>
      <c r="D6" s="64">
        <v>28.0</v>
      </c>
      <c r="E6" s="64">
        <v>28.0</v>
      </c>
      <c r="F6" s="64">
        <v>14.0</v>
      </c>
      <c r="G6" s="55"/>
      <c r="H6" s="65"/>
      <c r="I6" s="55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42</v>
      </c>
      <c r="C7" s="27" t="s">
        <v>43</v>
      </c>
      <c r="D7" s="28">
        <v>23.0</v>
      </c>
      <c r="E7" s="28">
        <v>24.0</v>
      </c>
      <c r="F7" s="28">
        <v>10.0</v>
      </c>
      <c r="G7" s="66"/>
      <c r="H7" s="66"/>
      <c r="I7" s="67">
        <v>57.0</v>
      </c>
      <c r="J7" s="68"/>
      <c r="K7" s="6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44</v>
      </c>
      <c r="C8" s="32" t="s">
        <v>45</v>
      </c>
      <c r="D8" s="28">
        <v>24.0</v>
      </c>
      <c r="E8" s="28">
        <v>25.0</v>
      </c>
      <c r="F8" s="28">
        <v>11.0</v>
      </c>
      <c r="G8" s="66"/>
      <c r="H8" s="66"/>
      <c r="I8" s="67">
        <v>60.0</v>
      </c>
      <c r="J8" s="68"/>
      <c r="K8" s="68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46</v>
      </c>
      <c r="C9" s="32" t="s">
        <v>47</v>
      </c>
      <c r="D9" s="28">
        <v>21.0</v>
      </c>
      <c r="E9" s="28">
        <v>23.0</v>
      </c>
      <c r="F9" s="28">
        <v>11.0</v>
      </c>
      <c r="G9" s="66"/>
      <c r="H9" s="66"/>
      <c r="I9" s="67">
        <v>55.0</v>
      </c>
      <c r="J9" s="68"/>
      <c r="K9" s="68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48</v>
      </c>
      <c r="C10" s="32" t="s">
        <v>49</v>
      </c>
      <c r="D10" s="28">
        <v>24.0</v>
      </c>
      <c r="E10" s="28">
        <v>26.0</v>
      </c>
      <c r="F10" s="28">
        <v>12.0</v>
      </c>
      <c r="G10" s="66"/>
      <c r="H10" s="66"/>
      <c r="I10" s="67">
        <v>62.0</v>
      </c>
      <c r="J10" s="68"/>
      <c r="K10" s="6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50</v>
      </c>
      <c r="C11" s="32" t="s">
        <v>51</v>
      </c>
      <c r="D11" s="28">
        <v>25.0</v>
      </c>
      <c r="E11" s="28">
        <v>27.0</v>
      </c>
      <c r="F11" s="28">
        <v>14.0</v>
      </c>
      <c r="G11" s="66"/>
      <c r="H11" s="66"/>
      <c r="I11" s="67">
        <v>66.0</v>
      </c>
      <c r="J11" s="68"/>
      <c r="K11" s="6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5">
        <v>6.0</v>
      </c>
      <c r="B12" s="31" t="s">
        <v>52</v>
      </c>
      <c r="C12" s="32" t="s">
        <v>53</v>
      </c>
      <c r="D12" s="28">
        <v>21.0</v>
      </c>
      <c r="E12" s="28">
        <v>22.0</v>
      </c>
      <c r="F12" s="28">
        <v>9.0</v>
      </c>
      <c r="G12" s="66"/>
      <c r="H12" s="66"/>
      <c r="I12" s="67">
        <v>52.0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84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31</v>
      </c>
      <c r="B4" s="48" t="s">
        <v>77</v>
      </c>
      <c r="C4" s="55" t="s">
        <v>33</v>
      </c>
      <c r="D4" s="47"/>
      <c r="E4" s="2"/>
      <c r="F4" s="2"/>
      <c r="G4" s="2"/>
      <c r="H4" s="3"/>
      <c r="I4" s="61" t="s">
        <v>36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78</v>
      </c>
      <c r="D5" s="55" t="s">
        <v>79</v>
      </c>
      <c r="E5" s="55" t="s">
        <v>80</v>
      </c>
      <c r="F5" s="55" t="s">
        <v>81</v>
      </c>
      <c r="G5" s="55" t="s">
        <v>82</v>
      </c>
      <c r="H5" s="55" t="s">
        <v>83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69"/>
      <c r="B6" s="70"/>
      <c r="C6" s="69" t="s">
        <v>38</v>
      </c>
      <c r="D6" s="55"/>
      <c r="E6" s="55"/>
      <c r="F6" s="64">
        <v>14.0</v>
      </c>
      <c r="G6" s="64">
        <v>28.0</v>
      </c>
      <c r="H6" s="64">
        <v>28.0</v>
      </c>
      <c r="I6" s="71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42</v>
      </c>
      <c r="C7" s="27" t="s">
        <v>43</v>
      </c>
      <c r="D7" s="66"/>
      <c r="E7" s="72"/>
      <c r="F7" s="28">
        <v>10.0</v>
      </c>
      <c r="G7" s="28">
        <v>23.0</v>
      </c>
      <c r="H7" s="28">
        <v>26.0</v>
      </c>
      <c r="I7" s="67">
        <v>59.0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44</v>
      </c>
      <c r="C8" s="32" t="s">
        <v>45</v>
      </c>
      <c r="D8" s="66"/>
      <c r="E8" s="72"/>
      <c r="F8" s="28">
        <v>13.0</v>
      </c>
      <c r="G8" s="28">
        <v>24.0</v>
      </c>
      <c r="H8" s="28">
        <v>25.0</v>
      </c>
      <c r="I8" s="67">
        <v>62.0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46</v>
      </c>
      <c r="C9" s="32" t="s">
        <v>47</v>
      </c>
      <c r="D9" s="66"/>
      <c r="E9" s="72"/>
      <c r="F9" s="28">
        <v>13.0</v>
      </c>
      <c r="G9" s="28">
        <v>21.0</v>
      </c>
      <c r="H9" s="28">
        <v>23.0</v>
      </c>
      <c r="I9" s="67">
        <v>57.0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48</v>
      </c>
      <c r="C10" s="32" t="s">
        <v>49</v>
      </c>
      <c r="D10" s="66"/>
      <c r="E10" s="72"/>
      <c r="F10" s="28">
        <v>13.0</v>
      </c>
      <c r="G10" s="28">
        <v>25.0</v>
      </c>
      <c r="H10" s="28">
        <v>26.0</v>
      </c>
      <c r="I10" s="67">
        <v>64.0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50</v>
      </c>
      <c r="C11" s="32" t="s">
        <v>51</v>
      </c>
      <c r="D11" s="66"/>
      <c r="E11" s="72"/>
      <c r="F11" s="28">
        <v>13.0</v>
      </c>
      <c r="G11" s="28">
        <v>25.0</v>
      </c>
      <c r="H11" s="28">
        <v>26.0</v>
      </c>
      <c r="I11" s="67">
        <v>64.0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5">
        <v>6.0</v>
      </c>
      <c r="B12" s="31" t="s">
        <v>52</v>
      </c>
      <c r="C12" s="32" t="s">
        <v>53</v>
      </c>
      <c r="D12" s="66"/>
      <c r="E12" s="72"/>
      <c r="F12" s="28">
        <v>10.0</v>
      </c>
      <c r="G12" s="28">
        <v>21.0</v>
      </c>
      <c r="H12" s="28">
        <v>23.0</v>
      </c>
      <c r="I12" s="67">
        <v>54.0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ht="19.5" customHeight="1">
      <c r="A5" s="61" t="s">
        <v>31</v>
      </c>
      <c r="B5" s="62" t="s">
        <v>32</v>
      </c>
      <c r="C5" s="55" t="s">
        <v>33</v>
      </c>
      <c r="D5" s="74" t="s">
        <v>20</v>
      </c>
      <c r="E5" s="74" t="s">
        <v>21</v>
      </c>
      <c r="F5" s="74" t="s">
        <v>22</v>
      </c>
      <c r="G5" s="74" t="s">
        <v>23</v>
      </c>
      <c r="H5" s="74" t="s">
        <v>24</v>
      </c>
      <c r="I5" s="47" t="s">
        <v>87</v>
      </c>
      <c r="J5" s="2"/>
      <c r="K5" s="2"/>
      <c r="L5" s="2"/>
      <c r="M5" s="3"/>
      <c r="N5" s="61" t="s">
        <v>36</v>
      </c>
      <c r="O5" s="61" t="s">
        <v>36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78</v>
      </c>
      <c r="D6" s="20"/>
      <c r="E6" s="20"/>
      <c r="F6" s="20"/>
      <c r="G6" s="20"/>
      <c r="H6" s="20"/>
      <c r="I6" s="74" t="s">
        <v>20</v>
      </c>
      <c r="J6" s="74" t="s">
        <v>21</v>
      </c>
      <c r="K6" s="74" t="s">
        <v>22</v>
      </c>
      <c r="L6" s="74" t="s">
        <v>23</v>
      </c>
      <c r="M6" s="74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36</v>
      </c>
      <c r="E7" s="55" t="s">
        <v>36</v>
      </c>
      <c r="F7" s="55" t="s">
        <v>36</v>
      </c>
      <c r="G7" s="55" t="s">
        <v>36</v>
      </c>
      <c r="H7" s="55" t="s">
        <v>36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38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5">
        <v>0.75</v>
      </c>
      <c r="J8" s="75">
        <v>0.75</v>
      </c>
      <c r="K8" s="75">
        <v>0.75</v>
      </c>
      <c r="L8" s="75">
        <v>0.75</v>
      </c>
      <c r="M8" s="75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41</v>
      </c>
      <c r="B9" s="2"/>
      <c r="C9" s="3"/>
      <c r="D9" s="76">
        <v>0.75</v>
      </c>
      <c r="E9" s="76">
        <v>0.75</v>
      </c>
      <c r="F9" s="76">
        <v>0.75</v>
      </c>
      <c r="G9" s="76">
        <v>0.75</v>
      </c>
      <c r="H9" s="76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42</v>
      </c>
      <c r="C10" s="27" t="s">
        <v>43</v>
      </c>
      <c r="D10" s="77">
        <f>' MID Term 1'!D7+'MID Term 2'!D7</f>
        <v>23</v>
      </c>
      <c r="E10" s="77">
        <f>' MID Term 1'!E7+'MID Term 2'!E7</f>
        <v>24</v>
      </c>
      <c r="F10" s="77">
        <f>' MID Term 1'!F7+'MID Term 2'!F7</f>
        <v>20</v>
      </c>
      <c r="G10" s="77">
        <f>' MID Term 1'!G7+'MID Term 2'!G7</f>
        <v>23</v>
      </c>
      <c r="H10" s="77">
        <f>' MID Term 1'!H7+'MID Term 2'!H7</f>
        <v>26</v>
      </c>
      <c r="I10" s="78">
        <f t="shared" ref="I10:I15" si="2">IF((D10/$D$8)&gt;=$I$8,1,0)</f>
        <v>1</v>
      </c>
      <c r="J10" s="78">
        <f t="shared" ref="J10:J15" si="3">IF((E10/$E$8)&gt;=$J$8,1,0)</f>
        <v>1</v>
      </c>
      <c r="K10" s="78">
        <f t="shared" ref="K10:M10" si="1">IF((F10/$F$8)&gt;=$K$8,1,0)</f>
        <v>0</v>
      </c>
      <c r="L10" s="78">
        <f t="shared" si="1"/>
        <v>1</v>
      </c>
      <c r="M10" s="78">
        <f t="shared" si="1"/>
        <v>1</v>
      </c>
      <c r="N10" s="79">
        <f t="shared" ref="N10:N15" si="5">SUM(D10:H10)</f>
        <v>116</v>
      </c>
      <c r="O10" s="78">
        <f t="shared" ref="O10:O15" si="6">ROUND(N10/2,0)</f>
        <v>58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44</v>
      </c>
      <c r="C11" s="32" t="s">
        <v>45</v>
      </c>
      <c r="D11" s="77">
        <f>' MID Term 1'!D8+'MID Term 2'!D8</f>
        <v>24</v>
      </c>
      <c r="E11" s="77">
        <f>' MID Term 1'!E8+'MID Term 2'!E8</f>
        <v>25</v>
      </c>
      <c r="F11" s="77">
        <f>' MID Term 1'!F8+'MID Term 2'!F8</f>
        <v>24</v>
      </c>
      <c r="G11" s="77">
        <f>' MID Term 1'!G8+'MID Term 2'!G8</f>
        <v>24</v>
      </c>
      <c r="H11" s="77">
        <f>' MID Term 1'!H8+'MID Term 2'!H8</f>
        <v>25</v>
      </c>
      <c r="I11" s="78">
        <f t="shared" si="2"/>
        <v>1</v>
      </c>
      <c r="J11" s="78">
        <f t="shared" si="3"/>
        <v>1</v>
      </c>
      <c r="K11" s="78">
        <f t="shared" ref="K11:M11" si="4">IF((F11/$F$8)&gt;=$K$8,1,0)</f>
        <v>1</v>
      </c>
      <c r="L11" s="78">
        <f t="shared" si="4"/>
        <v>1</v>
      </c>
      <c r="M11" s="78">
        <f t="shared" si="4"/>
        <v>1</v>
      </c>
      <c r="N11" s="79">
        <f t="shared" si="5"/>
        <v>122</v>
      </c>
      <c r="O11" s="78">
        <f t="shared" si="6"/>
        <v>61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46</v>
      </c>
      <c r="C12" s="32" t="s">
        <v>47</v>
      </c>
      <c r="D12" s="77">
        <f>' MID Term 1'!D9+'MID Term 2'!D9</f>
        <v>21</v>
      </c>
      <c r="E12" s="77">
        <f>' MID Term 1'!E9+'MID Term 2'!E9</f>
        <v>23</v>
      </c>
      <c r="F12" s="77">
        <f>' MID Term 1'!F9+'MID Term 2'!F9</f>
        <v>24</v>
      </c>
      <c r="G12" s="77">
        <f>' MID Term 1'!G9+'MID Term 2'!G9</f>
        <v>21</v>
      </c>
      <c r="H12" s="77">
        <f>' MID Term 1'!H9+'MID Term 2'!H9</f>
        <v>23</v>
      </c>
      <c r="I12" s="78">
        <f t="shared" si="2"/>
        <v>1</v>
      </c>
      <c r="J12" s="78">
        <f t="shared" si="3"/>
        <v>1</v>
      </c>
      <c r="K12" s="78">
        <f t="shared" ref="K12:M12" si="7">IF((F12/$F$8)&gt;=$K$8,1,0)</f>
        <v>1</v>
      </c>
      <c r="L12" s="78">
        <f t="shared" si="7"/>
        <v>1</v>
      </c>
      <c r="M12" s="78">
        <f t="shared" si="7"/>
        <v>1</v>
      </c>
      <c r="N12" s="79">
        <f t="shared" si="5"/>
        <v>112</v>
      </c>
      <c r="O12" s="78">
        <f t="shared" si="6"/>
        <v>56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48</v>
      </c>
      <c r="C13" s="32" t="s">
        <v>49</v>
      </c>
      <c r="D13" s="77">
        <f>' MID Term 1'!D10+'MID Term 2'!D10</f>
        <v>24</v>
      </c>
      <c r="E13" s="77">
        <f>' MID Term 1'!E10+'MID Term 2'!E10</f>
        <v>26</v>
      </c>
      <c r="F13" s="77">
        <f>' MID Term 1'!F10+'MID Term 2'!F10</f>
        <v>25</v>
      </c>
      <c r="G13" s="77">
        <f>' MID Term 1'!G10+'MID Term 2'!G10</f>
        <v>25</v>
      </c>
      <c r="H13" s="77">
        <f>' MID Term 1'!H10+'MID Term 2'!H10</f>
        <v>26</v>
      </c>
      <c r="I13" s="78">
        <f t="shared" si="2"/>
        <v>1</v>
      </c>
      <c r="J13" s="78">
        <f t="shared" si="3"/>
        <v>1</v>
      </c>
      <c r="K13" s="78">
        <f t="shared" ref="K13:M13" si="8">IF((F13/$F$8)&gt;=$K$8,1,0)</f>
        <v>1</v>
      </c>
      <c r="L13" s="78">
        <f t="shared" si="8"/>
        <v>1</v>
      </c>
      <c r="M13" s="78">
        <f t="shared" si="8"/>
        <v>1</v>
      </c>
      <c r="N13" s="79">
        <f t="shared" si="5"/>
        <v>126</v>
      </c>
      <c r="O13" s="78">
        <f t="shared" si="6"/>
        <v>63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50</v>
      </c>
      <c r="C14" s="32" t="s">
        <v>51</v>
      </c>
      <c r="D14" s="77">
        <f>' MID Term 1'!D11+'MID Term 2'!D11</f>
        <v>25</v>
      </c>
      <c r="E14" s="77">
        <f>' MID Term 1'!E11+'MID Term 2'!E11</f>
        <v>27</v>
      </c>
      <c r="F14" s="77">
        <f>' MID Term 1'!F11+'MID Term 2'!F11</f>
        <v>27</v>
      </c>
      <c r="G14" s="77">
        <f>' MID Term 1'!G11+'MID Term 2'!G11</f>
        <v>25</v>
      </c>
      <c r="H14" s="77">
        <f>' MID Term 1'!H11+'MID Term 2'!H11</f>
        <v>26</v>
      </c>
      <c r="I14" s="78">
        <f t="shared" si="2"/>
        <v>1</v>
      </c>
      <c r="J14" s="78">
        <f t="shared" si="3"/>
        <v>1</v>
      </c>
      <c r="K14" s="78">
        <f t="shared" ref="K14:M14" si="9">IF((F14/$F$8)&gt;=$K$8,1,0)</f>
        <v>1</v>
      </c>
      <c r="L14" s="78">
        <f t="shared" si="9"/>
        <v>1</v>
      </c>
      <c r="M14" s="78">
        <f t="shared" si="9"/>
        <v>1</v>
      </c>
      <c r="N14" s="79">
        <f t="shared" si="5"/>
        <v>130</v>
      </c>
      <c r="O14" s="78">
        <f t="shared" si="6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5.5" customHeight="1">
      <c r="A15" s="25">
        <v>6.0</v>
      </c>
      <c r="B15" s="31" t="s">
        <v>52</v>
      </c>
      <c r="C15" s="32" t="s">
        <v>53</v>
      </c>
      <c r="D15" s="77">
        <f>' MID Term 1'!D12+'MID Term 2'!D12</f>
        <v>21</v>
      </c>
      <c r="E15" s="77">
        <f>' MID Term 1'!E12+'MID Term 2'!E12</f>
        <v>22</v>
      </c>
      <c r="F15" s="77">
        <f>' MID Term 1'!F12+'MID Term 2'!F12</f>
        <v>19</v>
      </c>
      <c r="G15" s="77">
        <f>' MID Term 1'!G12+'MID Term 2'!G12</f>
        <v>21</v>
      </c>
      <c r="H15" s="77">
        <f>' MID Term 1'!H12+'MID Term 2'!H12</f>
        <v>23</v>
      </c>
      <c r="I15" s="78">
        <f t="shared" si="2"/>
        <v>1</v>
      </c>
      <c r="J15" s="78">
        <f t="shared" si="3"/>
        <v>1</v>
      </c>
      <c r="K15" s="78">
        <f t="shared" ref="K15:M15" si="10">IF((F15/$F$8)&gt;=$K$8,1,0)</f>
        <v>0</v>
      </c>
      <c r="L15" s="78">
        <f t="shared" si="10"/>
        <v>1</v>
      </c>
      <c r="M15" s="78">
        <f t="shared" si="10"/>
        <v>1</v>
      </c>
      <c r="N15" s="79">
        <f t="shared" si="5"/>
        <v>106</v>
      </c>
      <c r="O15" s="78">
        <f t="shared" si="6"/>
        <v>53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88</v>
      </c>
      <c r="D16" s="80">
        <v>6.0</v>
      </c>
      <c r="E16" s="80">
        <v>6.0</v>
      </c>
      <c r="F16" s="80">
        <v>6.0</v>
      </c>
      <c r="G16" s="80">
        <v>6.0</v>
      </c>
      <c r="H16" s="80">
        <v>6.0</v>
      </c>
      <c r="I16" s="80">
        <f t="shared" ref="I16:M16" si="11">SUM(I10:I15)</f>
        <v>6</v>
      </c>
      <c r="J16" s="80">
        <f t="shared" si="11"/>
        <v>6</v>
      </c>
      <c r="K16" s="80">
        <f t="shared" si="11"/>
        <v>4</v>
      </c>
      <c r="L16" s="80">
        <f t="shared" si="11"/>
        <v>6</v>
      </c>
      <c r="M16" s="80">
        <f t="shared" si="11"/>
        <v>6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1" t="s">
        <v>89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54</v>
      </c>
      <c r="B21" s="2"/>
      <c r="C21" s="3"/>
      <c r="D21" s="82" t="s">
        <v>55</v>
      </c>
      <c r="E21" s="82" t="s">
        <v>56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4" t="s">
        <v>90</v>
      </c>
      <c r="B22" s="2"/>
      <c r="C22" s="3"/>
      <c r="D22" s="83">
        <f>ROUND((I16/D16*100),0)</f>
        <v>100</v>
      </c>
      <c r="E22" s="82">
        <f t="shared" ref="E22:E26" si="12">IF(D22&gt;100,"ERROR",IF(D22&gt;=61,3,IF(D22&gt;=46,2,IF(D22&gt;=16,1,IF(D22&gt;15,0,0)))))</f>
        <v>3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4" t="s">
        <v>91</v>
      </c>
      <c r="B23" s="2"/>
      <c r="C23" s="3"/>
      <c r="D23" s="83">
        <f>ROUND((J16/E16*100),0)</f>
        <v>100</v>
      </c>
      <c r="E23" s="82">
        <f t="shared" si="12"/>
        <v>3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4" t="s">
        <v>92</v>
      </c>
      <c r="B24" s="2"/>
      <c r="C24" s="3"/>
      <c r="D24" s="83">
        <f>ROUND((K16/F16*100),0)</f>
        <v>67</v>
      </c>
      <c r="E24" s="82">
        <f t="shared" si="12"/>
        <v>3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4" t="s">
        <v>93</v>
      </c>
      <c r="B25" s="2"/>
      <c r="C25" s="3"/>
      <c r="D25" s="83">
        <f>ROUND((L16/G16*100),0)</f>
        <v>100</v>
      </c>
      <c r="E25" s="82">
        <f t="shared" si="12"/>
        <v>3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4" t="s">
        <v>94</v>
      </c>
      <c r="B26" s="2"/>
      <c r="C26" s="3"/>
      <c r="D26" s="83">
        <f>ROUND((M16/H16*100),0)</f>
        <v>100</v>
      </c>
      <c r="E26" s="82">
        <f t="shared" si="12"/>
        <v>3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1" t="s">
        <v>95</v>
      </c>
      <c r="B27" s="41"/>
      <c r="C27" s="41"/>
      <c r="D27" s="41"/>
      <c r="E27" s="41"/>
      <c r="F27" s="41"/>
      <c r="G27" s="41"/>
      <c r="H27" s="42"/>
      <c r="I27" s="81" t="s">
        <v>96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5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1.88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98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75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70</v>
      </c>
      <c r="B6" s="58">
        <f>'Attainment Tool 1 C to PO'!B6+'Attainment CO to PO Sessional'!B11</f>
        <v>1.4</v>
      </c>
      <c r="C6" s="58">
        <f>'Attainment Tool 1 C to PO'!C6+'Attainment CO to PO Sessional'!C11</f>
        <v>0.9</v>
      </c>
      <c r="D6" s="58">
        <f>'Attainment Tool 1 C to PO'!D6+'Attainment CO to PO Sessional'!D11</f>
        <v>0.5</v>
      </c>
      <c r="E6" s="58">
        <f>'Attainment Tool 1 C to PO'!E6+'Attainment CO to PO Sessional'!E11</f>
        <v>0.4</v>
      </c>
      <c r="F6" s="58">
        <f>'Attainment Tool 1 C to PO'!F6+'Attainment CO to PO Sessional'!F11</f>
        <v>0.2</v>
      </c>
      <c r="G6" s="58">
        <f>'Attainment Tool 1 C to PO'!G6+'Attainment CO to PO Sessional'!G11</f>
        <v>0</v>
      </c>
      <c r="H6" s="58">
        <f>'Attainment Tool 1 C to PO'!H6+'Attainment CO to PO Sessional'!H11</f>
        <v>0</v>
      </c>
      <c r="I6" s="58">
        <f>'Attainment Tool 1 C to PO'!I6+'Attainment CO to PO Sessional'!I11</f>
        <v>0</v>
      </c>
      <c r="J6" s="58">
        <f>'Attainment Tool 1 C to PO'!J6+'Attainment CO to PO Sessional'!J11</f>
        <v>0</v>
      </c>
      <c r="K6" s="58">
        <f>'Attainment Tool 1 C to PO'!K6+'Attainment CO to PO Sessional'!K11</f>
        <v>0</v>
      </c>
      <c r="L6" s="58">
        <f>'Attainment Tool 1 C to PO'!L6+'Attainment CO to PO Sessional'!L11</f>
        <v>0.5</v>
      </c>
      <c r="M6" s="58">
        <f>'Attainment Tool 1 C to PO'!M6+'Attainment CO to PO Sessional'!M11</f>
        <v>1</v>
      </c>
      <c r="N6" s="58">
        <f>'Attainment Tool 1 C to PO'!N6+'Attainment CO to PO Sessional'!N11</f>
        <v>1.2</v>
      </c>
      <c r="O6" s="58">
        <f>'Attainment Tool 1 C to PO'!O6+'Attainment CO to PO Sessional'!O11</f>
        <v>0.8</v>
      </c>
      <c r="P6" s="58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6" t="s">
        <v>99</v>
      </c>
      <c r="B7" s="58">
        <f t="shared" ref="B7:P7" si="1">ROUND(B6,0)</f>
        <v>1</v>
      </c>
      <c r="C7" s="58">
        <f t="shared" si="1"/>
        <v>1</v>
      </c>
      <c r="D7" s="58">
        <f t="shared" si="1"/>
        <v>1</v>
      </c>
      <c r="E7" s="58">
        <f t="shared" si="1"/>
        <v>0</v>
      </c>
      <c r="F7" s="58">
        <f t="shared" si="1"/>
        <v>0</v>
      </c>
      <c r="G7" s="58">
        <f t="shared" si="1"/>
        <v>0</v>
      </c>
      <c r="H7" s="58">
        <f t="shared" si="1"/>
        <v>0</v>
      </c>
      <c r="I7" s="58">
        <f t="shared" si="1"/>
        <v>0</v>
      </c>
      <c r="J7" s="58">
        <f t="shared" si="1"/>
        <v>0</v>
      </c>
      <c r="K7" s="58">
        <f t="shared" si="1"/>
        <v>0</v>
      </c>
      <c r="L7" s="58">
        <f t="shared" si="1"/>
        <v>1</v>
      </c>
      <c r="M7" s="58">
        <f t="shared" si="1"/>
        <v>1</v>
      </c>
      <c r="N7" s="58">
        <f t="shared" si="1"/>
        <v>1</v>
      </c>
      <c r="O7" s="58">
        <f t="shared" si="1"/>
        <v>1</v>
      </c>
      <c r="P7" s="58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101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9.5" customHeight="1">
      <c r="A6" s="9" t="s">
        <v>20</v>
      </c>
      <c r="B6" s="58">
        <f>((('Attainment Sheet Sessional'!$E22/3)*0.6)*'CO-PO Mapping'!B6)/3</f>
        <v>0.6</v>
      </c>
      <c r="C6" s="58">
        <f>((('Attainment Sheet Sessional'!$E22/3)*0.6)*'CO-PO Mapping'!C6)/3</f>
        <v>0.2</v>
      </c>
      <c r="D6" s="58">
        <f>((('Attainment Sheet Sessional'!$E22/3)*0.6)*'CO-PO Mapping'!D6)/3</f>
        <v>0</v>
      </c>
      <c r="E6" s="58">
        <f>((('Attainment Sheet Sessional'!$E22/3)*0.6)*'CO-PO Mapping'!E6)/3</f>
        <v>0.4</v>
      </c>
      <c r="F6" s="58">
        <f>((('Attainment Sheet Sessional'!$E22/3)*0.6)*'CO-PO Mapping'!F6)/3</f>
        <v>0.4</v>
      </c>
      <c r="G6" s="58">
        <f>((('Attainment Sheet Sessional'!$E22/3)*0.6)*'CO-PO Mapping'!G6)/3</f>
        <v>0</v>
      </c>
      <c r="H6" s="58">
        <f>((('Attainment Sheet Sessional'!$E22/3)*0.6)*'CO-PO Mapping'!H6)/3</f>
        <v>0</v>
      </c>
      <c r="I6" s="58">
        <f>((('Attainment Sheet Sessional'!$E22/3)*0.6)*'CO-PO Mapping'!I6)/3</f>
        <v>0</v>
      </c>
      <c r="J6" s="58">
        <f>((('Attainment Sheet Sessional'!$E22/3)*0.6)*'CO-PO Mapping'!J6)/3</f>
        <v>0</v>
      </c>
      <c r="K6" s="58">
        <f>((('Attainment Sheet Sessional'!$E22/3)*0.6)*'CO-PO Mapping'!K6)/3</f>
        <v>0</v>
      </c>
      <c r="L6" s="58">
        <f>((('Attainment Sheet Sessional'!$E22/3)*0.6)*'CO-PO Mapping'!L6)/3</f>
        <v>0.2</v>
      </c>
      <c r="M6" s="58">
        <f>((('Attainment Sheet Sessional'!$E22/3)*0.6)*'CO-PO Mapping'!M6)/3</f>
        <v>0.4</v>
      </c>
      <c r="N6" s="58">
        <f>((('Attainment Sheet Sessional'!$E22/3)*0.6)*'CO-PO Mapping'!N6)/3</f>
        <v>0.6</v>
      </c>
      <c r="O6" s="58">
        <f>((('Attainment Sheet Sessional'!$E22/3)*0.6)*'CO-PO Mapping'!O6)/3</f>
        <v>0.4</v>
      </c>
      <c r="P6" s="58">
        <f>((('Attainment Sheet Sessional'!$E22/3)*0.6)*'CO-PO Mapping'!P6)/3</f>
        <v>0</v>
      </c>
    </row>
    <row r="7" ht="19.5" customHeight="1">
      <c r="A7" s="9" t="s">
        <v>21</v>
      </c>
      <c r="B7" s="58">
        <f>((('Attainment Sheet Sessional'!$E23/3)*0.6)*'CO-PO Mapping'!B7)/3</f>
        <v>0.4</v>
      </c>
      <c r="C7" s="58">
        <f>((('Attainment Sheet Sessional'!$E23/3)*0.6)*'CO-PO Mapping'!C7)/3</f>
        <v>0.4</v>
      </c>
      <c r="D7" s="58">
        <f>((('Attainment Sheet Sessional'!$E23/3)*0.6)*'CO-PO Mapping'!D7)/3</f>
        <v>0.4</v>
      </c>
      <c r="E7" s="58">
        <f>((('Attainment Sheet Sessional'!$E23/3)*0.6)*'CO-PO Mapping'!E7)/3</f>
        <v>0.4</v>
      </c>
      <c r="F7" s="58">
        <f>((('Attainment Sheet Sessional'!$E23/3)*0.6)*'CO-PO Mapping'!F7)/3</f>
        <v>0</v>
      </c>
      <c r="G7" s="58">
        <f>((('Attainment Sheet Sessional'!$E23/3)*0.6)*'CO-PO Mapping'!G7)/3</f>
        <v>0</v>
      </c>
      <c r="H7" s="58">
        <f>((('Attainment Sheet Sessional'!$E23/3)*0.6)*'CO-PO Mapping'!H7)/3</f>
        <v>0</v>
      </c>
      <c r="I7" s="58">
        <f>((('Attainment Sheet Sessional'!$E23/3)*0.6)*'CO-PO Mapping'!I7)/3</f>
        <v>0</v>
      </c>
      <c r="J7" s="58">
        <f>((('Attainment Sheet Sessional'!$E23/3)*0.6)*'CO-PO Mapping'!J7)/3</f>
        <v>0</v>
      </c>
      <c r="K7" s="58">
        <f>((('Attainment Sheet Sessional'!$E23/3)*0.6)*'CO-PO Mapping'!K7)/3</f>
        <v>0</v>
      </c>
      <c r="L7" s="58">
        <f>((('Attainment Sheet Sessional'!$E23/3)*0.6)*'CO-PO Mapping'!L7)/3</f>
        <v>0.2</v>
      </c>
      <c r="M7" s="58">
        <f>((('Attainment Sheet Sessional'!$E23/3)*0.6)*'CO-PO Mapping'!M7)/3</f>
        <v>0.4</v>
      </c>
      <c r="N7" s="58">
        <f>((('Attainment Sheet Sessional'!$E23/3)*0.6)*'CO-PO Mapping'!N7)/3</f>
        <v>0</v>
      </c>
      <c r="O7" s="58">
        <f>((('Attainment Sheet Sessional'!$E23/3)*0.6)*'CO-PO Mapping'!O7)/3</f>
        <v>0</v>
      </c>
      <c r="P7" s="58">
        <f>((('Attainment Sheet Sessional'!$E23/3)*0.6)*'CO-PO Mapping'!P7)/3</f>
        <v>0</v>
      </c>
    </row>
    <row r="8" ht="19.5" customHeight="1">
      <c r="A8" s="9" t="s">
        <v>22</v>
      </c>
      <c r="B8" s="58">
        <f>((('Attainment Sheet Sessional'!$E24/3)*0.6)*'CO-PO Mapping'!B8)/3</f>
        <v>0.6</v>
      </c>
      <c r="C8" s="58">
        <f>((('Attainment Sheet Sessional'!$E24/3)*0.6)*'CO-PO Mapping'!C8)/3</f>
        <v>0.4</v>
      </c>
      <c r="D8" s="58">
        <f>((('Attainment Sheet Sessional'!$E24/3)*0.6)*'CO-PO Mapping'!D8)/3</f>
        <v>0.2</v>
      </c>
      <c r="E8" s="58">
        <f>((('Attainment Sheet Sessional'!$E24/3)*0.6)*'CO-PO Mapping'!E8)/3</f>
        <v>0</v>
      </c>
      <c r="F8" s="58">
        <f>((('Attainment Sheet Sessional'!$E24/3)*0.6)*'CO-PO Mapping'!F8)/3</f>
        <v>0</v>
      </c>
      <c r="G8" s="58">
        <f>((('Attainment Sheet Sessional'!$E24/3)*0.6)*'CO-PO Mapping'!G8)/3</f>
        <v>0</v>
      </c>
      <c r="H8" s="58">
        <f>((('Attainment Sheet Sessional'!$E24/3)*0.6)*'CO-PO Mapping'!H8)/3</f>
        <v>0</v>
      </c>
      <c r="I8" s="58">
        <f>((('Attainment Sheet Sessional'!$E24/3)*0.6)*'CO-PO Mapping'!I8)/3</f>
        <v>0</v>
      </c>
      <c r="J8" s="58">
        <f>((('Attainment Sheet Sessional'!$E24/3)*0.6)*'CO-PO Mapping'!J8)/3</f>
        <v>0</v>
      </c>
      <c r="K8" s="58">
        <f>((('Attainment Sheet Sessional'!$E24/3)*0.6)*'CO-PO Mapping'!K8)/3</f>
        <v>0</v>
      </c>
      <c r="L8" s="58">
        <f>((('Attainment Sheet Sessional'!$E24/3)*0.6)*'CO-PO Mapping'!L8)/3</f>
        <v>0.2</v>
      </c>
      <c r="M8" s="58">
        <f>((('Attainment Sheet Sessional'!$E24/3)*0.6)*'CO-PO Mapping'!M8)/3</f>
        <v>0.4</v>
      </c>
      <c r="N8" s="58">
        <f>((('Attainment Sheet Sessional'!$E24/3)*0.6)*'CO-PO Mapping'!N8)/3</f>
        <v>0.6</v>
      </c>
      <c r="O8" s="58">
        <f>((('Attainment Sheet Sessional'!$E24/3)*0.6)*'CO-PO Mapping'!O8)/3</f>
        <v>0.4</v>
      </c>
      <c r="P8" s="58">
        <f>((('Attainment Sheet Sessional'!$E24/3)*0.6)*'CO-PO Mapping'!P8)/3</f>
        <v>0</v>
      </c>
    </row>
    <row r="9" ht="19.5" customHeight="1">
      <c r="A9" s="9" t="s">
        <v>23</v>
      </c>
      <c r="B9" s="58">
        <f>((('Attainment Sheet Sessional'!$E25/3)*0.6)*'CO-PO Mapping'!B9)/3</f>
        <v>0.6</v>
      </c>
      <c r="C9" s="58">
        <f>((('Attainment Sheet Sessional'!$E25/3)*0.6)*'CO-PO Mapping'!C9)/3</f>
        <v>0.4</v>
      </c>
      <c r="D9" s="58">
        <f>((('Attainment Sheet Sessional'!$E25/3)*0.6)*'CO-PO Mapping'!D9)/3</f>
        <v>0.2</v>
      </c>
      <c r="E9" s="58">
        <f>((('Attainment Sheet Sessional'!$E25/3)*0.6)*'CO-PO Mapping'!E9)/3</f>
        <v>0</v>
      </c>
      <c r="F9" s="58">
        <f>((('Attainment Sheet Sessional'!$E25/3)*0.6)*'CO-PO Mapping'!F9)/3</f>
        <v>0</v>
      </c>
      <c r="G9" s="58">
        <f>((('Attainment Sheet Sessional'!$E25/3)*0.6)*'CO-PO Mapping'!G9)/3</f>
        <v>0</v>
      </c>
      <c r="H9" s="58">
        <f>((('Attainment Sheet Sessional'!$E25/3)*0.6)*'CO-PO Mapping'!H9)/3</f>
        <v>0</v>
      </c>
      <c r="I9" s="58">
        <f>((('Attainment Sheet Sessional'!$E25/3)*0.6)*'CO-PO Mapping'!I9)/3</f>
        <v>0</v>
      </c>
      <c r="J9" s="58">
        <f>((('Attainment Sheet Sessional'!$E25/3)*0.6)*'CO-PO Mapping'!J9)/3</f>
        <v>0</v>
      </c>
      <c r="K9" s="58">
        <f>((('Attainment Sheet Sessional'!$E25/3)*0.6)*'CO-PO Mapping'!K9)/3</f>
        <v>0</v>
      </c>
      <c r="L9" s="58">
        <f>((('Attainment Sheet Sessional'!$E25/3)*0.6)*'CO-PO Mapping'!L9)/3</f>
        <v>0.2</v>
      </c>
      <c r="M9" s="58">
        <f>((('Attainment Sheet Sessional'!$E25/3)*0.6)*'CO-PO Mapping'!M9)/3</f>
        <v>0.4</v>
      </c>
      <c r="N9" s="58">
        <f>((('Attainment Sheet Sessional'!$E25/3)*0.6)*'CO-PO Mapping'!N9)/3</f>
        <v>0.6</v>
      </c>
      <c r="O9" s="58">
        <f>((('Attainment Sheet Sessional'!$E25/3)*0.6)*'CO-PO Mapping'!O9)/3</f>
        <v>0.4</v>
      </c>
      <c r="P9" s="58">
        <f>((('Attainment Sheet Sessional'!$E25/3)*0.6)*'CO-PO Mapping'!P9)/3</f>
        <v>0</v>
      </c>
    </row>
    <row r="10" ht="19.5" customHeight="1">
      <c r="A10" s="9" t="s">
        <v>24</v>
      </c>
      <c r="B10" s="58">
        <f>((('Attainment Sheet Sessional'!$E26/3)*0.6)*'CO-PO Mapping'!B10)/3</f>
        <v>0.6</v>
      </c>
      <c r="C10" s="58">
        <f>((('Attainment Sheet Sessional'!$E26/3)*0.6)*'CO-PO Mapping'!C10)/3</f>
        <v>0.4</v>
      </c>
      <c r="D10" s="58">
        <f>((('Attainment Sheet Sessional'!$E26/3)*0.6)*'CO-PO Mapping'!D10)/3</f>
        <v>0.2</v>
      </c>
      <c r="E10" s="58">
        <f>((('Attainment Sheet Sessional'!$E26/3)*0.6)*'CO-PO Mapping'!E10)/3</f>
        <v>0</v>
      </c>
      <c r="F10" s="58">
        <f>((('Attainment Sheet Sessional'!$E26/3)*0.6)*'CO-PO Mapping'!F10)/3</f>
        <v>0</v>
      </c>
      <c r="G10" s="58">
        <f>((('Attainment Sheet Sessional'!$E26/3)*0.6)*'CO-PO Mapping'!G10)/3</f>
        <v>0</v>
      </c>
      <c r="H10" s="58">
        <f>((('Attainment Sheet Sessional'!$E26/3)*0.6)*'CO-PO Mapping'!H10)/3</f>
        <v>0</v>
      </c>
      <c r="I10" s="58">
        <f>((('Attainment Sheet Sessional'!$E26/3)*0.6)*'CO-PO Mapping'!I10)/3</f>
        <v>0</v>
      </c>
      <c r="J10" s="58">
        <f>((('Attainment Sheet Sessional'!$E26/3)*0.6)*'CO-PO Mapping'!J10)/3</f>
        <v>0</v>
      </c>
      <c r="K10" s="58">
        <f>((('Attainment Sheet Sessional'!$E26/3)*0.6)*'CO-PO Mapping'!K10)/3</f>
        <v>0</v>
      </c>
      <c r="L10" s="58">
        <f>((('Attainment Sheet Sessional'!$E26/3)*0.6)*'CO-PO Mapping'!L10)/3</f>
        <v>0.2</v>
      </c>
      <c r="M10" s="58">
        <f>((('Attainment Sheet Sessional'!$E26/3)*0.6)*'CO-PO Mapping'!M10)/3</f>
        <v>0.4</v>
      </c>
      <c r="N10" s="58">
        <f>((('Attainment Sheet Sessional'!$E26/3)*0.6)*'CO-PO Mapping'!N10)/3</f>
        <v>0.6</v>
      </c>
      <c r="O10" s="58">
        <f>((('Attainment Sheet Sessional'!$E26/3)*0.6)*'CO-PO Mapping'!O10)/3</f>
        <v>0.4</v>
      </c>
      <c r="P10" s="58">
        <f>((('Attainment Sheet Sessional'!$E26/3)*0.6)*'CO-PO Mapping'!P10)/3</f>
        <v>0</v>
      </c>
    </row>
    <row r="11">
      <c r="A11" s="9" t="s">
        <v>102</v>
      </c>
      <c r="B11" s="58">
        <f t="shared" ref="B11:P11" si="1">AVERAGE(B6:B10)</f>
        <v>0.56</v>
      </c>
      <c r="C11" s="58">
        <f t="shared" si="1"/>
        <v>0.36</v>
      </c>
      <c r="D11" s="58">
        <f t="shared" si="1"/>
        <v>0.2</v>
      </c>
      <c r="E11" s="58">
        <f t="shared" si="1"/>
        <v>0.16</v>
      </c>
      <c r="F11" s="58">
        <f t="shared" si="1"/>
        <v>0.08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0.2</v>
      </c>
      <c r="M11" s="58">
        <f t="shared" si="1"/>
        <v>0.4</v>
      </c>
      <c r="N11" s="58">
        <f t="shared" si="1"/>
        <v>0.48</v>
      </c>
      <c r="O11" s="58">
        <f t="shared" si="1"/>
        <v>0.32</v>
      </c>
      <c r="P11" s="58">
        <f t="shared" si="1"/>
        <v>0</v>
      </c>
    </row>
    <row r="12" ht="39.75" customHeight="1">
      <c r="A12" s="59" t="s">
        <v>57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