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D7Jzm3ybV43Ckt/NE2g5lDqpS7QsvMxDdWVOekt/mhQ="/>
    </ext>
  </extLst>
</workbook>
</file>

<file path=xl/sharedStrings.xml><?xml version="1.0" encoding="utf-8"?>
<sst xmlns="http://schemas.openxmlformats.org/spreadsheetml/2006/main" count="254" uniqueCount="102">
  <si>
    <t>DEPARTMENT OF Mechanical ENGG.</t>
  </si>
  <si>
    <t>CO to PO &amp; PSO Mapping</t>
  </si>
  <si>
    <t xml:space="preserve">II Year IV Sem </t>
  </si>
  <si>
    <t xml:space="preserve">SUBJECT: MEFA                                                                                        Faculty: Mrs. Hansa Nyati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</si>
  <si>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</si>
  <si>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</si>
  <si>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</si>
  <si>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</si>
  <si>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</si>
  <si>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</si>
  <si>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</si>
  <si>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</si>
  <si>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</si>
  <si>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</si>
  <si>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</si>
  <si>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</si>
  <si>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</si>
  <si>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</si>
  <si>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</si>
  <si>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</si>
  <si>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CO4ME1-03.1</t>
  </si>
  <si>
    <t>CO4ME1-03.2</t>
  </si>
  <si>
    <t>CO4ME1-03.3</t>
  </si>
  <si>
    <t>CO4ME1-03.4</t>
  </si>
  <si>
    <t>CO4ME1-03.5</t>
  </si>
  <si>
    <t>CO4ME1-03(AVG)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</si>
  <si>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</si>
  <si>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</si>
  <si>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</si>
  <si>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MEFA                                                       Subject Teacher:  Mrs. Hansa Nyati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</si>
  <si>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</si>
  <si>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</si>
  <si>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</si>
  <si>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</si>
  <si>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</si>
  <si>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</si>
  <si>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</si>
  <si>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</si>
  <si>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</si>
  <si>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</si>
  <si>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</si>
  <si>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</si>
  <si>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</si>
  <si>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</si>
  <si>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</si>
  <si>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</si>
  <si>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</si>
  <si>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</si>
  <si>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</si>
  <si>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</si>
  <si>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</si>
  <si>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</si>
  <si>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</si>
  <si>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</si>
  <si>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</si>
  <si>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</si>
  <si>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</si>
  <si>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</si>
  <si>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</si>
  <si>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</si>
  <si>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MEFA                                      Subject Teacher:  Mrs. Hansa Nyati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</si>
  <si>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</si>
  <si>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</si>
  <si>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</si>
  <si>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</si>
  <si>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</si>
  <si>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</si>
  <si>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</si>
  <si>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</si>
  <si>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4ME1-03</t>
  </si>
  <si>
    <t>Signature HOD</t>
  </si>
  <si>
    <t>CO to PO &amp; PSO Attainment Through End Term Assessment</t>
  </si>
  <si>
    <t xml:space="preserve">SUBJECT: MEFA                                                                      Name of Faculty:  Mrs. Hansa Nyati 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</si>
  <si>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</si>
  <si>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</si>
  <si>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</si>
  <si>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</si>
  <si>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</si>
  <si>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</si>
  <si>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</si>
  <si>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</si>
  <si>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</si>
  <si>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</si>
  <si>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</si>
  <si>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 xml:space="preserve">SUBJECT:  MEFA                                                                                                                      Name of Faculty: Mrs. Hansa Nyati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</si>
  <si>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</si>
  <si>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</si>
  <si>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</si>
  <si>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CO4ME1-03.1</t>
  </si>
  <si>
    <t>No. of Students Attained CO4ME1-03.2</t>
  </si>
  <si>
    <t>No. of Students Attained CO4ME1-03.3</t>
  </si>
  <si>
    <t>No. of Students Attained CO4ME1-03.4</t>
  </si>
  <si>
    <t>No. of Students Attained CO4ME1-03.5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</si>
  <si>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</si>
  <si>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</si>
  <si>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</si>
  <si>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MEFA                                                         Name of Faculty: Mrs. Hansa Nyati </t>
  </si>
  <si>
    <t>CO4ME1-03.(AVG)</t>
  </si>
  <si>
    <t>Course to PO &amp; PSO Attainment From All Tools</t>
  </si>
  <si>
    <t xml:space="preserve">SUBJECT: MEFA                                                                               Name of Faculty: Mrs. Hansa Nyati </t>
  </si>
  <si>
    <t>CO4ME1-03</t>
  </si>
  <si>
    <t>CO4ME1-03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</si>
</sst>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0" fontId="5" numFmtId="2" xfId="0" applyAlignment="1" applyBorder="1" applyFont="1" applyNumberFormat="1">
      <alignment horizontal="center"/>
    </xf>
    <xf borderId="4" fillId="4" fontId="5" numFmtId="2" xfId="0" applyAlignment="1" applyBorder="1" applyFill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0">
        <v>1.0</v>
      </c>
      <c r="D6" s="10">
        <v>1.0</v>
      </c>
      <c r="E6" s="10">
        <v>1.0</v>
      </c>
      <c r="F6" s="10">
        <v>1.0</v>
      </c>
      <c r="G6" s="11">
        <v>1.0</v>
      </c>
      <c r="H6" s="11">
        <v>0.0</v>
      </c>
      <c r="I6" s="11">
        <v>0.0</v>
      </c>
      <c r="J6" s="11">
        <v>0.0</v>
      </c>
      <c r="K6" s="11">
        <v>0.0</v>
      </c>
      <c r="L6" s="11">
        <v>2.0</v>
      </c>
      <c r="M6" s="11">
        <v>1.0</v>
      </c>
      <c r="N6" s="10">
        <v>1.0</v>
      </c>
      <c r="O6" s="10">
        <v>1.0</v>
      </c>
      <c r="P6" s="10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1.0</v>
      </c>
      <c r="C7" s="10">
        <v>0.0</v>
      </c>
      <c r="D7" s="10">
        <v>1.0</v>
      </c>
      <c r="E7" s="10">
        <v>1.0</v>
      </c>
      <c r="F7" s="10">
        <v>1.0</v>
      </c>
      <c r="G7" s="11">
        <v>1.0</v>
      </c>
      <c r="H7" s="11">
        <v>1.0</v>
      </c>
      <c r="I7" s="11">
        <v>0.0</v>
      </c>
      <c r="J7" s="11">
        <v>0.0</v>
      </c>
      <c r="K7" s="11">
        <v>0.0</v>
      </c>
      <c r="L7" s="11">
        <v>2.0</v>
      </c>
      <c r="M7" s="11">
        <v>1.0</v>
      </c>
      <c r="N7" s="10">
        <v>1.0</v>
      </c>
      <c r="O7" s="10">
        <v>0.0</v>
      </c>
      <c r="P7" s="10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1.0</v>
      </c>
      <c r="C8" s="10">
        <v>1.0</v>
      </c>
      <c r="D8" s="10">
        <v>1.0</v>
      </c>
      <c r="E8" s="10">
        <v>1.0</v>
      </c>
      <c r="F8" s="10">
        <v>1.0</v>
      </c>
      <c r="G8" s="11">
        <v>2.0</v>
      </c>
      <c r="H8" s="11">
        <v>0.0</v>
      </c>
      <c r="I8" s="11">
        <v>0.0</v>
      </c>
      <c r="J8" s="11">
        <v>0.0</v>
      </c>
      <c r="K8" s="11">
        <v>0.0</v>
      </c>
      <c r="L8" s="11">
        <v>3.0</v>
      </c>
      <c r="M8" s="11">
        <v>0.0</v>
      </c>
      <c r="N8" s="10">
        <v>1.0</v>
      </c>
      <c r="O8" s="10">
        <v>1.0</v>
      </c>
      <c r="P8" s="10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1.0</v>
      </c>
      <c r="C9" s="10">
        <v>1.0</v>
      </c>
      <c r="D9" s="10">
        <v>1.0</v>
      </c>
      <c r="E9" s="10">
        <v>1.0</v>
      </c>
      <c r="F9" s="10">
        <v>1.0</v>
      </c>
      <c r="G9" s="11">
        <v>1.0</v>
      </c>
      <c r="H9" s="11">
        <v>1.0</v>
      </c>
      <c r="I9" s="11">
        <v>0.0</v>
      </c>
      <c r="J9" s="11">
        <v>0.0</v>
      </c>
      <c r="K9" s="11">
        <v>0.0</v>
      </c>
      <c r="L9" s="11">
        <v>3.0</v>
      </c>
      <c r="M9" s="11">
        <v>0.0</v>
      </c>
      <c r="N9" s="10">
        <v>1.0</v>
      </c>
      <c r="O9" s="10">
        <v>1.0</v>
      </c>
      <c r="P9" s="10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1.0</v>
      </c>
      <c r="C10" s="10">
        <v>0.0</v>
      </c>
      <c r="D10" s="10">
        <v>1.0</v>
      </c>
      <c r="E10" s="10">
        <v>1.0</v>
      </c>
      <c r="F10" s="10">
        <v>1.0</v>
      </c>
      <c r="G10" s="11">
        <v>2.0</v>
      </c>
      <c r="H10" s="11">
        <v>0.0</v>
      </c>
      <c r="I10" s="11">
        <v>0.0</v>
      </c>
      <c r="J10" s="11">
        <v>0.0</v>
      </c>
      <c r="K10" s="11">
        <v>0.0</v>
      </c>
      <c r="L10" s="11">
        <v>1.0</v>
      </c>
      <c r="M10" s="11">
        <v>1.0</v>
      </c>
      <c r="N10" s="10">
        <v>1.0</v>
      </c>
      <c r="O10" s="10">
        <v>0.0</v>
      </c>
      <c r="P10" s="10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2">
        <f t="shared" ref="B11:P11" si="1">AVERAGE(B6:B10)</f>
        <v>1</v>
      </c>
      <c r="C11" s="12">
        <f t="shared" si="1"/>
        <v>0.6</v>
      </c>
      <c r="D11" s="12">
        <f t="shared" si="1"/>
        <v>1</v>
      </c>
      <c r="E11" s="12">
        <f t="shared" si="1"/>
        <v>1</v>
      </c>
      <c r="F11" s="12">
        <f t="shared" si="1"/>
        <v>1</v>
      </c>
      <c r="G11" s="12">
        <f t="shared" si="1"/>
        <v>1.4</v>
      </c>
      <c r="H11" s="12">
        <f t="shared" si="1"/>
        <v>0.4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2.2</v>
      </c>
      <c r="M11" s="12">
        <f t="shared" si="1"/>
        <v>0.6</v>
      </c>
      <c r="N11" s="12">
        <f t="shared" si="1"/>
        <v>1</v>
      </c>
      <c r="O11" s="12">
        <f t="shared" si="1"/>
        <v>0.6</v>
      </c>
      <c r="P11" s="12">
        <f t="shared" si="1"/>
        <v>0.6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3" t="s">
        <v>26</v>
      </c>
      <c r="B12" s="14">
        <f t="shared" ref="B12:P12" si="2">ROUND(B11,0)</f>
        <v>1</v>
      </c>
      <c r="C12" s="14">
        <f t="shared" si="2"/>
        <v>1</v>
      </c>
      <c r="D12" s="14">
        <f t="shared" si="2"/>
        <v>1</v>
      </c>
      <c r="E12" s="14">
        <f t="shared" si="2"/>
        <v>1</v>
      </c>
      <c r="F12" s="14">
        <f t="shared" si="2"/>
        <v>1</v>
      </c>
      <c r="G12" s="14">
        <f t="shared" si="2"/>
        <v>1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2</v>
      </c>
      <c r="M12" s="14">
        <f t="shared" si="2"/>
        <v>1</v>
      </c>
      <c r="N12" s="14">
        <f t="shared" si="2"/>
        <v>1</v>
      </c>
      <c r="O12" s="14">
        <f t="shared" si="2"/>
        <v>1</v>
      </c>
      <c r="P12" s="14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5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5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3" t="s">
        <v>33</v>
      </c>
      <c r="E5" s="13" t="s">
        <v>34</v>
      </c>
      <c r="F5" s="6" t="s">
        <v>35</v>
      </c>
      <c r="G5" s="19" t="s">
        <v>36</v>
      </c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/>
      <c r="B6" s="21"/>
      <c r="C6" s="6" t="s">
        <v>37</v>
      </c>
      <c r="D6" s="6">
        <v>70.0</v>
      </c>
      <c r="E6" s="6">
        <v>30.0</v>
      </c>
      <c r="F6" s="6">
        <f>D6+E6</f>
        <v>100</v>
      </c>
      <c r="G6" s="13" t="s">
        <v>38</v>
      </c>
      <c r="H6" s="13" t="s">
        <v>39</v>
      </c>
    </row>
    <row r="7" ht="19.5" customHeight="1">
      <c r="A7" s="22" t="s">
        <v>40</v>
      </c>
      <c r="B7" s="23"/>
      <c r="C7" s="24"/>
      <c r="D7" s="25">
        <v>0.6</v>
      </c>
      <c r="E7" s="25">
        <v>0.75</v>
      </c>
      <c r="F7" s="6"/>
      <c r="G7" s="25">
        <v>0.6</v>
      </c>
      <c r="H7" s="25">
        <v>0.75</v>
      </c>
    </row>
    <row r="8" ht="16.5" customHeight="1">
      <c r="A8" s="26">
        <v>1.0</v>
      </c>
      <c r="B8" s="27" t="s">
        <v>41</v>
      </c>
      <c r="C8" s="28" t="s">
        <v>42</v>
      </c>
      <c r="D8" s="29">
        <v>15.0</v>
      </c>
      <c r="E8" s="29">
        <v>27.0</v>
      </c>
      <c r="F8" s="30">
        <f t="shared" ref="F8:F13" si="1">sum(D8,E8)</f>
        <v>42</v>
      </c>
      <c r="G8" s="31">
        <f t="shared" ref="G8:G13" si="2">IF((D8/$D$6)&gt;=$D$7,1,0)</f>
        <v>0</v>
      </c>
      <c r="H8" s="31">
        <f t="shared" ref="H8:H13" si="3">IF((E8/$E$6)&gt;=$E$7,1,0)</f>
        <v>1</v>
      </c>
    </row>
    <row r="9" ht="44.25" customHeight="1">
      <c r="A9" s="26">
        <v>2.0</v>
      </c>
      <c r="B9" s="32" t="s">
        <v>43</v>
      </c>
      <c r="C9" s="33" t="s">
        <v>44</v>
      </c>
      <c r="D9" s="29">
        <v>29.0</v>
      </c>
      <c r="E9" s="29">
        <v>28.0</v>
      </c>
      <c r="F9" s="30">
        <f t="shared" si="1"/>
        <v>57</v>
      </c>
      <c r="G9" s="31">
        <f t="shared" si="2"/>
        <v>0</v>
      </c>
      <c r="H9" s="31">
        <f t="shared" si="3"/>
        <v>1</v>
      </c>
    </row>
    <row r="10" ht="16.5" customHeight="1">
      <c r="A10" s="26">
        <v>3.0</v>
      </c>
      <c r="B10" s="32" t="s">
        <v>45</v>
      </c>
      <c r="C10" s="33" t="s">
        <v>46</v>
      </c>
      <c r="D10" s="29">
        <v>33.0</v>
      </c>
      <c r="E10" s="29">
        <v>27.0</v>
      </c>
      <c r="F10" s="30">
        <f t="shared" si="1"/>
        <v>60</v>
      </c>
      <c r="G10" s="31">
        <f t="shared" si="2"/>
        <v>0</v>
      </c>
      <c r="H10" s="31">
        <f t="shared" si="3"/>
        <v>1</v>
      </c>
    </row>
    <row r="11" ht="16.5" customHeight="1">
      <c r="A11" s="26">
        <v>4.0</v>
      </c>
      <c r="B11" s="32" t="s">
        <v>47</v>
      </c>
      <c r="C11" s="33" t="s">
        <v>48</v>
      </c>
      <c r="D11" s="29">
        <v>31.0</v>
      </c>
      <c r="E11" s="29">
        <v>28.0</v>
      </c>
      <c r="F11" s="30">
        <f t="shared" si="1"/>
        <v>59</v>
      </c>
      <c r="G11" s="31">
        <f t="shared" si="2"/>
        <v>0</v>
      </c>
      <c r="H11" s="31">
        <f t="shared" si="3"/>
        <v>1</v>
      </c>
    </row>
    <row r="12" ht="16.5" customHeight="1">
      <c r="A12" s="26">
        <v>5.0</v>
      </c>
      <c r="B12" s="32" t="s">
        <v>49</v>
      </c>
      <c r="C12" s="33" t="s">
        <v>50</v>
      </c>
      <c r="D12" s="29">
        <v>27.0</v>
      </c>
      <c r="E12" s="29">
        <v>30.0</v>
      </c>
      <c r="F12" s="30">
        <f t="shared" si="1"/>
        <v>57</v>
      </c>
      <c r="G12" s="31">
        <f t="shared" si="2"/>
        <v>0</v>
      </c>
      <c r="H12" s="31">
        <f t="shared" si="3"/>
        <v>1</v>
      </c>
    </row>
    <row r="13" ht="16.5" customHeight="1">
      <c r="A13" s="26">
        <v>6.0</v>
      </c>
      <c r="B13" s="32" t="s">
        <v>51</v>
      </c>
      <c r="C13" s="33" t="s">
        <v>52</v>
      </c>
      <c r="D13" s="29">
        <v>16.0</v>
      </c>
      <c r="E13" s="29">
        <v>26.0</v>
      </c>
      <c r="F13" s="30">
        <f t="shared" si="1"/>
        <v>42</v>
      </c>
      <c r="G13" s="31">
        <f t="shared" si="2"/>
        <v>0</v>
      </c>
      <c r="H13" s="31">
        <f t="shared" si="3"/>
        <v>1</v>
      </c>
    </row>
    <row r="14" ht="19.5" customHeight="1">
      <c r="A14" s="34"/>
      <c r="B14" s="35"/>
      <c r="C14" s="36"/>
      <c r="D14" s="37">
        <v>6.0</v>
      </c>
      <c r="E14" s="37">
        <v>6.0</v>
      </c>
      <c r="F14" s="37"/>
      <c r="G14" s="37">
        <f t="shared" ref="G14:H14" si="4">COUNTIF(G8:G13,1)</f>
        <v>0</v>
      </c>
      <c r="H14" s="37">
        <f t="shared" si="4"/>
        <v>6</v>
      </c>
    </row>
    <row r="15" ht="15.75" customHeight="1">
      <c r="A15" s="38" t="s">
        <v>53</v>
      </c>
      <c r="B15" s="2"/>
      <c r="C15" s="3"/>
      <c r="D15" s="39" t="s">
        <v>54</v>
      </c>
      <c r="E15" s="39" t="s">
        <v>55</v>
      </c>
      <c r="F15" s="40" t="s">
        <v>56</v>
      </c>
      <c r="G15" s="2"/>
      <c r="H15" s="3"/>
    </row>
    <row r="16" ht="19.5" customHeight="1">
      <c r="A16" s="38" t="s">
        <v>57</v>
      </c>
      <c r="B16" s="2"/>
      <c r="C16" s="3"/>
      <c r="D16" s="31">
        <f>ROUND((G14/D14*100),0)</f>
        <v>0</v>
      </c>
      <c r="E16" s="39">
        <f t="shared" ref="E16:E17" si="5">IF(D16&gt;100,"ERROR",IF(D16&gt;=61,3,IF(D16&gt;=46,2,IF(D16&gt;=16,1,IF(D16&gt;15,0,0)))))</f>
        <v>0</v>
      </c>
      <c r="F16" s="41"/>
      <c r="G16" s="42"/>
      <c r="H16" s="43"/>
    </row>
    <row r="17" ht="19.5" customHeight="1">
      <c r="A17" s="38" t="s">
        <v>58</v>
      </c>
      <c r="B17" s="2"/>
      <c r="C17" s="3"/>
      <c r="D17" s="31">
        <f>ROUND((H14/E14*100),0)</f>
        <v>100</v>
      </c>
      <c r="E17" s="31">
        <f t="shared" si="5"/>
        <v>3</v>
      </c>
      <c r="F17" s="44"/>
      <c r="G17" s="45"/>
      <c r="H17" s="46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>
      <c r="D220" s="47"/>
      <c r="E220" s="4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8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6" t="s">
        <v>60</v>
      </c>
      <c r="B4" s="2"/>
      <c r="C4" s="2"/>
      <c r="D4" s="2"/>
      <c r="E4" s="2"/>
      <c r="F4" s="2"/>
      <c r="G4" s="2"/>
      <c r="H4" s="2"/>
      <c r="I4" s="3"/>
    </row>
    <row r="5">
      <c r="A5" s="49" t="s">
        <v>61</v>
      </c>
      <c r="B5" s="49" t="s">
        <v>62</v>
      </c>
      <c r="C5" s="49" t="s">
        <v>63</v>
      </c>
      <c r="D5" s="49" t="s">
        <v>64</v>
      </c>
      <c r="E5" s="49" t="s">
        <v>65</v>
      </c>
      <c r="F5" s="49" t="s">
        <v>66</v>
      </c>
      <c r="G5" s="49" t="s">
        <v>64</v>
      </c>
      <c r="H5" s="49" t="s">
        <v>67</v>
      </c>
      <c r="I5" s="49" t="s">
        <v>68</v>
      </c>
    </row>
    <row r="6" ht="19.5" customHeight="1">
      <c r="A6" s="50" t="s">
        <v>69</v>
      </c>
      <c r="B6" s="50" t="s">
        <v>69</v>
      </c>
      <c r="C6" s="51">
        <f>'Sessional + End Term Assessment'!D16</f>
        <v>0</v>
      </c>
      <c r="D6" s="51">
        <f>'Sessional + End Term Assessment'!E16</f>
        <v>0</v>
      </c>
      <c r="E6" s="51">
        <f>D6*'Sessional + End Term Assessment'!D6/'Sessional + End Term Assessment'!F6</f>
        <v>0</v>
      </c>
      <c r="F6" s="51">
        <f>'Sessional + End Term Assessment'!D17</f>
        <v>100</v>
      </c>
      <c r="G6" s="51">
        <f>'Sessional + End Term Assessment'!E17</f>
        <v>3</v>
      </c>
      <c r="H6" s="51">
        <f>G6*'Sessional + End Term Assessment'!E6/'Sessional + End Term Assessment'!F6</f>
        <v>0.9</v>
      </c>
      <c r="I6" s="51">
        <f>E6+H6</f>
        <v>0.9</v>
      </c>
    </row>
    <row r="7" ht="30.75" customHeight="1">
      <c r="A7" s="52" t="s">
        <v>70</v>
      </c>
      <c r="B7" s="42"/>
      <c r="C7" s="42"/>
      <c r="D7" s="42"/>
      <c r="E7" s="42"/>
      <c r="F7" s="43"/>
      <c r="G7" s="53" t="s">
        <v>56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6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73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69</v>
      </c>
      <c r="B6" s="59">
        <f>'Attainment of Subject Code'!$I$6*'CO-PO Mapping'!B11/3</f>
        <v>0.3</v>
      </c>
      <c r="C6" s="59">
        <f>'Attainment of Subject Code'!$I$6*'CO-PO Mapping'!C11/3</f>
        <v>0.18</v>
      </c>
      <c r="D6" s="59">
        <f>'Attainment of Subject Code'!$I$6*'CO-PO Mapping'!D11/3</f>
        <v>0.3</v>
      </c>
      <c r="E6" s="59">
        <f>'Attainment of Subject Code'!$I$6*'CO-PO Mapping'!E11/3</f>
        <v>0.3</v>
      </c>
      <c r="F6" s="59">
        <f>'Attainment of Subject Code'!$I$6*'CO-PO Mapping'!F11/3</f>
        <v>0.3</v>
      </c>
      <c r="G6" s="59">
        <f>'Attainment of Subject Code'!$I$6*'CO-PO Mapping'!G11/3</f>
        <v>0.42</v>
      </c>
      <c r="H6" s="59">
        <f>'Attainment of Subject Code'!$I$6*'CO-PO Mapping'!H11/3</f>
        <v>0.12</v>
      </c>
      <c r="I6" s="59">
        <f>'Attainment of Subject Code'!$I$6*'CO-PO Mapping'!I11/3</f>
        <v>0</v>
      </c>
      <c r="J6" s="59">
        <f>'Attainment of Subject Code'!$I$6*'CO-PO Mapping'!J11/3</f>
        <v>0</v>
      </c>
      <c r="K6" s="59">
        <f>'Attainment of Subject Code'!$I$6*'CO-PO Mapping'!K11/3</f>
        <v>0</v>
      </c>
      <c r="L6" s="59">
        <f>'Attainment of Subject Code'!$I$6*'CO-PO Mapping'!L11/3</f>
        <v>0.66</v>
      </c>
      <c r="M6" s="59">
        <f>'Attainment of Subject Code'!$I$6*'CO-PO Mapping'!M11/3</f>
        <v>0.18</v>
      </c>
      <c r="N6" s="59">
        <f>'Attainment of Subject Code'!$I$6*'CO-PO Mapping'!N11/3</f>
        <v>0.3</v>
      </c>
      <c r="O6" s="59">
        <f>'Attainment of Subject Code'!$I$6*'CO-PO Mapping'!O11/3</f>
        <v>0.18</v>
      </c>
      <c r="P6" s="59">
        <f>'Attainment of Subject Code'!$I$6*'CO-PO Mapping'!P11/3</f>
        <v>0.18</v>
      </c>
    </row>
    <row r="7" ht="39.75" customHeight="1">
      <c r="A7" s="60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74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75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76</v>
      </c>
      <c r="D5" s="56" t="s">
        <v>77</v>
      </c>
      <c r="E5" s="56" t="s">
        <v>78</v>
      </c>
      <c r="F5" s="56" t="s">
        <v>79</v>
      </c>
      <c r="G5" s="56" t="s">
        <v>80</v>
      </c>
      <c r="H5" s="56" t="s">
        <v>81</v>
      </c>
      <c r="I5" s="2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1"/>
      <c r="B6" s="21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6">
        <v>1.0</v>
      </c>
      <c r="B7" s="27" t="s">
        <v>41</v>
      </c>
      <c r="C7" s="28" t="s">
        <v>42</v>
      </c>
      <c r="D7" s="67">
        <v>24.0</v>
      </c>
      <c r="E7" s="67">
        <v>26.0</v>
      </c>
      <c r="F7" s="67">
        <v>12.0</v>
      </c>
      <c r="G7" s="68"/>
      <c r="H7" s="68"/>
      <c r="I7" s="69">
        <v>62.0</v>
      </c>
      <c r="J7" s="70"/>
      <c r="K7" s="7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6">
        <v>2.0</v>
      </c>
      <c r="B8" s="32" t="s">
        <v>43</v>
      </c>
      <c r="C8" s="33" t="s">
        <v>44</v>
      </c>
      <c r="D8" s="67">
        <v>26.0</v>
      </c>
      <c r="E8" s="67">
        <v>25.0</v>
      </c>
      <c r="F8" s="67">
        <v>13.0</v>
      </c>
      <c r="G8" s="68"/>
      <c r="H8" s="68"/>
      <c r="I8" s="69">
        <v>64.0</v>
      </c>
      <c r="J8" s="70"/>
      <c r="K8" s="7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6">
        <v>3.0</v>
      </c>
      <c r="B9" s="32" t="s">
        <v>45</v>
      </c>
      <c r="C9" s="33" t="s">
        <v>46</v>
      </c>
      <c r="D9" s="67">
        <v>25.0</v>
      </c>
      <c r="E9" s="67">
        <v>24.0</v>
      </c>
      <c r="F9" s="67">
        <v>13.0</v>
      </c>
      <c r="G9" s="68"/>
      <c r="H9" s="68"/>
      <c r="I9" s="69">
        <v>62.0</v>
      </c>
      <c r="J9" s="70"/>
      <c r="K9" s="7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6">
        <v>4.0</v>
      </c>
      <c r="B10" s="32" t="s">
        <v>47</v>
      </c>
      <c r="C10" s="33" t="s">
        <v>48</v>
      </c>
      <c r="D10" s="67">
        <v>26.0</v>
      </c>
      <c r="E10" s="67">
        <v>27.0</v>
      </c>
      <c r="F10" s="67">
        <v>11.0</v>
      </c>
      <c r="G10" s="68"/>
      <c r="H10" s="68"/>
      <c r="I10" s="69">
        <v>64.0</v>
      </c>
      <c r="J10" s="70"/>
      <c r="K10" s="7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6">
        <v>5.0</v>
      </c>
      <c r="B11" s="32" t="s">
        <v>49</v>
      </c>
      <c r="C11" s="33" t="s">
        <v>50</v>
      </c>
      <c r="D11" s="67">
        <v>28.0</v>
      </c>
      <c r="E11" s="67">
        <v>28.0</v>
      </c>
      <c r="F11" s="67">
        <v>14.0</v>
      </c>
      <c r="G11" s="68"/>
      <c r="H11" s="68"/>
      <c r="I11" s="69">
        <v>70.0</v>
      </c>
      <c r="J11" s="70"/>
      <c r="K11" s="7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9.5" customHeight="1">
      <c r="A12" s="26">
        <v>6.0</v>
      </c>
      <c r="B12" s="32" t="s">
        <v>51</v>
      </c>
      <c r="C12" s="33" t="s">
        <v>52</v>
      </c>
      <c r="D12" s="67">
        <v>24.0</v>
      </c>
      <c r="E12" s="67">
        <v>26.0</v>
      </c>
      <c r="F12" s="67">
        <v>12.0</v>
      </c>
      <c r="G12" s="68"/>
      <c r="H12" s="68"/>
      <c r="I12" s="69">
        <v>62.0</v>
      </c>
      <c r="J12" s="7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26.2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82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75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76</v>
      </c>
      <c r="D5" s="56" t="s">
        <v>77</v>
      </c>
      <c r="E5" s="56" t="s">
        <v>78</v>
      </c>
      <c r="F5" s="56" t="s">
        <v>79</v>
      </c>
      <c r="G5" s="56" t="s">
        <v>80</v>
      </c>
      <c r="H5" s="56" t="s">
        <v>81</v>
      </c>
      <c r="I5" s="2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1"/>
      <c r="B6" s="72"/>
      <c r="C6" s="71" t="s">
        <v>37</v>
      </c>
      <c r="D6" s="56"/>
      <c r="E6" s="56"/>
      <c r="F6" s="65">
        <v>14.0</v>
      </c>
      <c r="G6" s="65">
        <v>28.0</v>
      </c>
      <c r="H6" s="65">
        <v>28.0</v>
      </c>
      <c r="I6" s="73">
        <f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6">
        <v>1.0</v>
      </c>
      <c r="B7" s="27" t="s">
        <v>41</v>
      </c>
      <c r="C7" s="28" t="s">
        <v>42</v>
      </c>
      <c r="D7" s="68"/>
      <c r="E7" s="74"/>
      <c r="F7" s="29">
        <v>11.0</v>
      </c>
      <c r="G7" s="29">
        <v>26.0</v>
      </c>
      <c r="H7" s="75">
        <v>27.0</v>
      </c>
      <c r="I7" s="69">
        <v>64.0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6">
        <v>2.0</v>
      </c>
      <c r="B8" s="32" t="s">
        <v>43</v>
      </c>
      <c r="C8" s="33" t="s">
        <v>44</v>
      </c>
      <c r="D8" s="68"/>
      <c r="E8" s="74"/>
      <c r="F8" s="29">
        <v>12.0</v>
      </c>
      <c r="G8" s="29">
        <v>26.0</v>
      </c>
      <c r="H8" s="75">
        <v>28.0</v>
      </c>
      <c r="I8" s="69">
        <v>66.0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6">
        <v>3.0</v>
      </c>
      <c r="B9" s="32" t="s">
        <v>45</v>
      </c>
      <c r="C9" s="33" t="s">
        <v>46</v>
      </c>
      <c r="D9" s="68"/>
      <c r="E9" s="74"/>
      <c r="F9" s="29">
        <v>13.0</v>
      </c>
      <c r="G9" s="29">
        <v>25.0</v>
      </c>
      <c r="H9" s="75">
        <v>26.0</v>
      </c>
      <c r="I9" s="69">
        <v>64.0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6">
        <v>4.0</v>
      </c>
      <c r="B10" s="32" t="s">
        <v>47</v>
      </c>
      <c r="C10" s="33" t="s">
        <v>48</v>
      </c>
      <c r="D10" s="68"/>
      <c r="E10" s="74"/>
      <c r="F10" s="29">
        <v>12.0</v>
      </c>
      <c r="G10" s="29">
        <v>27.0</v>
      </c>
      <c r="H10" s="75">
        <v>27.0</v>
      </c>
      <c r="I10" s="69">
        <v>66.0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6">
        <v>5.0</v>
      </c>
      <c r="B11" s="32" t="s">
        <v>49</v>
      </c>
      <c r="C11" s="33" t="s">
        <v>50</v>
      </c>
      <c r="D11" s="68"/>
      <c r="E11" s="74"/>
      <c r="F11" s="29">
        <v>14.0</v>
      </c>
      <c r="G11" s="29">
        <v>28.0</v>
      </c>
      <c r="H11" s="75">
        <v>28.0</v>
      </c>
      <c r="I11" s="69">
        <v>70.0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31.5" customHeight="1">
      <c r="A12" s="26">
        <v>6.0</v>
      </c>
      <c r="B12" s="32" t="s">
        <v>51</v>
      </c>
      <c r="C12" s="33" t="s">
        <v>52</v>
      </c>
      <c r="D12" s="68"/>
      <c r="E12" s="74"/>
      <c r="F12" s="29">
        <v>11.0</v>
      </c>
      <c r="G12" s="29">
        <v>24.0</v>
      </c>
      <c r="H12" s="75">
        <v>25.0</v>
      </c>
      <c r="I12" s="69">
        <v>60.0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8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6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ht="19.5" customHeight="1">
      <c r="A5" s="62" t="s">
        <v>30</v>
      </c>
      <c r="B5" s="63" t="s">
        <v>31</v>
      </c>
      <c r="C5" s="56" t="s">
        <v>32</v>
      </c>
      <c r="D5" s="77" t="s">
        <v>20</v>
      </c>
      <c r="E5" s="77" t="s">
        <v>21</v>
      </c>
      <c r="F5" s="77" t="s">
        <v>22</v>
      </c>
      <c r="G5" s="77" t="s">
        <v>23</v>
      </c>
      <c r="H5" s="77" t="s">
        <v>24</v>
      </c>
      <c r="I5" s="48" t="s">
        <v>85</v>
      </c>
      <c r="J5" s="2"/>
      <c r="K5" s="2"/>
      <c r="L5" s="2"/>
      <c r="M5" s="3"/>
      <c r="N5" s="62" t="s">
        <v>35</v>
      </c>
      <c r="O5" s="62" t="s">
        <v>35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ht="19.5" customHeight="1">
      <c r="A6" s="64"/>
      <c r="B6" s="64"/>
      <c r="C6" s="56" t="s">
        <v>76</v>
      </c>
      <c r="D6" s="21"/>
      <c r="E6" s="21"/>
      <c r="F6" s="21"/>
      <c r="G6" s="21"/>
      <c r="H6" s="21"/>
      <c r="I6" s="77" t="s">
        <v>20</v>
      </c>
      <c r="J6" s="77" t="s">
        <v>21</v>
      </c>
      <c r="K6" s="77" t="s">
        <v>22</v>
      </c>
      <c r="L6" s="77" t="s">
        <v>23</v>
      </c>
      <c r="M6" s="77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1"/>
      <c r="J7" s="21"/>
      <c r="K7" s="21"/>
      <c r="L7" s="21"/>
      <c r="M7" s="21"/>
      <c r="N7" s="21"/>
      <c r="O7" s="21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1"/>
      <c r="B8" s="21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8">
        <v>0.75</v>
      </c>
      <c r="J8" s="78">
        <v>0.75</v>
      </c>
      <c r="K8" s="78">
        <v>0.75</v>
      </c>
      <c r="L8" s="78">
        <v>0.75</v>
      </c>
      <c r="M8" s="78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8" t="s">
        <v>40</v>
      </c>
      <c r="B9" s="2"/>
      <c r="C9" s="3"/>
      <c r="D9" s="79">
        <v>0.75</v>
      </c>
      <c r="E9" s="79">
        <v>0.75</v>
      </c>
      <c r="F9" s="79">
        <v>0.75</v>
      </c>
      <c r="G9" s="79">
        <v>0.75</v>
      </c>
      <c r="H9" s="79">
        <v>0.75</v>
      </c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6">
        <v>1.0</v>
      </c>
      <c r="B10" s="27" t="s">
        <v>41</v>
      </c>
      <c r="C10" s="28" t="s">
        <v>42</v>
      </c>
      <c r="D10" s="80">
        <f>' MID Term 1'!D7+'MID Term 2'!D7</f>
        <v>24</v>
      </c>
      <c r="E10" s="80">
        <f>' MID Term 1'!E7+'MID Term 2'!E7</f>
        <v>26</v>
      </c>
      <c r="F10" s="80">
        <f>' MID Term 1'!F7+'MID Term 2'!F7</f>
        <v>23</v>
      </c>
      <c r="G10" s="80">
        <f>' MID Term 1'!G7+'MID Term 2'!G7</f>
        <v>26</v>
      </c>
      <c r="H10" s="80">
        <f>' MID Term 1'!H7+'MID Term 2'!H7</f>
        <v>27</v>
      </c>
      <c r="I10" s="81">
        <f t="shared" ref="I10:I15" si="1">IF((D10/$D$8)&gt;=$I$8,1,0)</f>
        <v>1</v>
      </c>
      <c r="J10" s="81">
        <f t="shared" ref="J10:J15" si="2">IF((E10/$E$8)&gt;=$J$8,1,0)</f>
        <v>1</v>
      </c>
      <c r="K10" s="81">
        <f t="shared" ref="K10:K15" si="3">IF((F10/$F$8)&gt;=$K$8,1,0)</f>
        <v>1</v>
      </c>
      <c r="L10" s="81">
        <f t="shared" ref="L10:L15" si="4">IF((G10/$G$8)&gt;=$L$8,1,0)</f>
        <v>1</v>
      </c>
      <c r="M10" s="81">
        <f t="shared" ref="M10:M15" si="5">IF((H10/$H$8)&gt;=$M$8,1,0)</f>
        <v>1</v>
      </c>
      <c r="N10" s="82">
        <f t="shared" ref="N10:N15" si="6">SUM(D10:H10)</f>
        <v>126</v>
      </c>
      <c r="O10" s="81">
        <f t="shared" ref="O10:O15" si="7">ROUND(N10/2,0)</f>
        <v>63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6">
        <v>2.0</v>
      </c>
      <c r="B11" s="32" t="s">
        <v>43</v>
      </c>
      <c r="C11" s="33" t="s">
        <v>44</v>
      </c>
      <c r="D11" s="80">
        <f>' MID Term 1'!D8+'MID Term 2'!D8</f>
        <v>26</v>
      </c>
      <c r="E11" s="80">
        <f>' MID Term 1'!E8+'MID Term 2'!E8</f>
        <v>25</v>
      </c>
      <c r="F11" s="80">
        <f>' MID Term 1'!F8+'MID Term 2'!F8</f>
        <v>25</v>
      </c>
      <c r="G11" s="80">
        <f>' MID Term 1'!G8+'MID Term 2'!G8</f>
        <v>26</v>
      </c>
      <c r="H11" s="80">
        <f>' MID Term 1'!H8+'MID Term 2'!H8</f>
        <v>28</v>
      </c>
      <c r="I11" s="81">
        <f t="shared" si="1"/>
        <v>1</v>
      </c>
      <c r="J11" s="81">
        <f t="shared" si="2"/>
        <v>1</v>
      </c>
      <c r="K11" s="81">
        <f t="shared" si="3"/>
        <v>1</v>
      </c>
      <c r="L11" s="81">
        <f t="shared" si="4"/>
        <v>1</v>
      </c>
      <c r="M11" s="81">
        <f t="shared" si="5"/>
        <v>1</v>
      </c>
      <c r="N11" s="82">
        <f t="shared" si="6"/>
        <v>130</v>
      </c>
      <c r="O11" s="81">
        <f t="shared" si="7"/>
        <v>65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6">
        <v>3.0</v>
      </c>
      <c r="B12" s="32" t="s">
        <v>45</v>
      </c>
      <c r="C12" s="33" t="s">
        <v>46</v>
      </c>
      <c r="D12" s="80">
        <f>' MID Term 1'!D9+'MID Term 2'!D9</f>
        <v>25</v>
      </c>
      <c r="E12" s="80">
        <f>' MID Term 1'!E9+'MID Term 2'!E9</f>
        <v>24</v>
      </c>
      <c r="F12" s="80">
        <f>' MID Term 1'!F9+'MID Term 2'!F9</f>
        <v>26</v>
      </c>
      <c r="G12" s="80">
        <f>' MID Term 1'!G9+'MID Term 2'!G9</f>
        <v>25</v>
      </c>
      <c r="H12" s="80">
        <f>' MID Term 1'!H9+'MID Term 2'!H9</f>
        <v>26</v>
      </c>
      <c r="I12" s="81">
        <f t="shared" si="1"/>
        <v>1</v>
      </c>
      <c r="J12" s="81">
        <f t="shared" si="2"/>
        <v>1</v>
      </c>
      <c r="K12" s="81">
        <f t="shared" si="3"/>
        <v>1</v>
      </c>
      <c r="L12" s="81">
        <f t="shared" si="4"/>
        <v>1</v>
      </c>
      <c r="M12" s="81">
        <f t="shared" si="5"/>
        <v>1</v>
      </c>
      <c r="N12" s="82">
        <f t="shared" si="6"/>
        <v>126</v>
      </c>
      <c r="O12" s="81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6">
        <v>4.0</v>
      </c>
      <c r="B13" s="32" t="s">
        <v>47</v>
      </c>
      <c r="C13" s="33" t="s">
        <v>48</v>
      </c>
      <c r="D13" s="80">
        <f>' MID Term 1'!D10+'MID Term 2'!D10</f>
        <v>26</v>
      </c>
      <c r="E13" s="80">
        <f>' MID Term 1'!E10+'MID Term 2'!E10</f>
        <v>27</v>
      </c>
      <c r="F13" s="80">
        <f>' MID Term 1'!F10+'MID Term 2'!F10</f>
        <v>23</v>
      </c>
      <c r="G13" s="80">
        <f>' MID Term 1'!G10+'MID Term 2'!G10</f>
        <v>27</v>
      </c>
      <c r="H13" s="80">
        <f>' MID Term 1'!H10+'MID Term 2'!H10</f>
        <v>27</v>
      </c>
      <c r="I13" s="81">
        <f t="shared" si="1"/>
        <v>1</v>
      </c>
      <c r="J13" s="81">
        <f t="shared" si="2"/>
        <v>1</v>
      </c>
      <c r="K13" s="81">
        <f t="shared" si="3"/>
        <v>1</v>
      </c>
      <c r="L13" s="81">
        <f t="shared" si="4"/>
        <v>1</v>
      </c>
      <c r="M13" s="81">
        <f t="shared" si="5"/>
        <v>1</v>
      </c>
      <c r="N13" s="82">
        <f t="shared" si="6"/>
        <v>130</v>
      </c>
      <c r="O13" s="81">
        <f t="shared" si="7"/>
        <v>65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6">
        <v>5.0</v>
      </c>
      <c r="B14" s="32" t="s">
        <v>49</v>
      </c>
      <c r="C14" s="33" t="s">
        <v>50</v>
      </c>
      <c r="D14" s="80">
        <f>' MID Term 1'!D11+'MID Term 2'!D11</f>
        <v>28</v>
      </c>
      <c r="E14" s="80">
        <f>' MID Term 1'!E11+'MID Term 2'!E11</f>
        <v>28</v>
      </c>
      <c r="F14" s="80">
        <f>' MID Term 1'!F11+'MID Term 2'!F11</f>
        <v>28</v>
      </c>
      <c r="G14" s="80">
        <f>' MID Term 1'!G11+'MID Term 2'!G11</f>
        <v>28</v>
      </c>
      <c r="H14" s="80">
        <f>' MID Term 1'!H11+'MID Term 2'!H11</f>
        <v>28</v>
      </c>
      <c r="I14" s="81">
        <f t="shared" si="1"/>
        <v>1</v>
      </c>
      <c r="J14" s="81">
        <f t="shared" si="2"/>
        <v>1</v>
      </c>
      <c r="K14" s="81">
        <f t="shared" si="3"/>
        <v>1</v>
      </c>
      <c r="L14" s="81">
        <f t="shared" si="4"/>
        <v>1</v>
      </c>
      <c r="M14" s="81">
        <f t="shared" si="5"/>
        <v>1</v>
      </c>
      <c r="N14" s="82">
        <f t="shared" si="6"/>
        <v>140</v>
      </c>
      <c r="O14" s="81">
        <f t="shared" si="7"/>
        <v>70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6">
        <v>6.0</v>
      </c>
      <c r="B15" s="32" t="s">
        <v>51</v>
      </c>
      <c r="C15" s="33" t="s">
        <v>52</v>
      </c>
      <c r="D15" s="80">
        <f>' MID Term 1'!D12+'MID Term 2'!D12</f>
        <v>24</v>
      </c>
      <c r="E15" s="80">
        <f>' MID Term 1'!E12+'MID Term 2'!E12</f>
        <v>26</v>
      </c>
      <c r="F15" s="80">
        <f>' MID Term 1'!F12+'MID Term 2'!F12</f>
        <v>23</v>
      </c>
      <c r="G15" s="80">
        <f>' MID Term 1'!G12+'MID Term 2'!G12</f>
        <v>24</v>
      </c>
      <c r="H15" s="80">
        <f>' MID Term 1'!H12+'MID Term 2'!H12</f>
        <v>25</v>
      </c>
      <c r="I15" s="81">
        <f t="shared" si="1"/>
        <v>1</v>
      </c>
      <c r="J15" s="81">
        <f t="shared" si="2"/>
        <v>1</v>
      </c>
      <c r="K15" s="81">
        <f t="shared" si="3"/>
        <v>1</v>
      </c>
      <c r="L15" s="81">
        <f t="shared" si="4"/>
        <v>1</v>
      </c>
      <c r="M15" s="81">
        <f t="shared" si="5"/>
        <v>1</v>
      </c>
      <c r="N15" s="82">
        <f t="shared" si="6"/>
        <v>122</v>
      </c>
      <c r="O15" s="81">
        <f t="shared" si="7"/>
        <v>61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6"/>
      <c r="B16" s="56"/>
      <c r="C16" s="56" t="s">
        <v>86</v>
      </c>
      <c r="D16" s="67">
        <v>6.0</v>
      </c>
      <c r="E16" s="83">
        <v>6.0</v>
      </c>
      <c r="F16" s="83">
        <v>6.0</v>
      </c>
      <c r="G16" s="83">
        <v>6.0</v>
      </c>
      <c r="H16" s="83">
        <v>6.0</v>
      </c>
      <c r="I16" s="83">
        <f t="shared" ref="I16:M16" si="8">SUM(I10:I15)</f>
        <v>6</v>
      </c>
      <c r="J16" s="83">
        <f t="shared" si="8"/>
        <v>6</v>
      </c>
      <c r="K16" s="83">
        <f t="shared" si="8"/>
        <v>6</v>
      </c>
      <c r="L16" s="83">
        <f t="shared" si="8"/>
        <v>6</v>
      </c>
      <c r="M16" s="83">
        <f t="shared" si="8"/>
        <v>6</v>
      </c>
      <c r="N16" s="56"/>
      <c r="O16" s="56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4" t="s">
        <v>87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4"/>
      <c r="O19" s="55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0" t="s">
        <v>53</v>
      </c>
      <c r="B21" s="2"/>
      <c r="C21" s="3"/>
      <c r="D21" s="85" t="s">
        <v>54</v>
      </c>
      <c r="E21" s="85" t="s">
        <v>55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88</v>
      </c>
      <c r="B22" s="2"/>
      <c r="C22" s="3"/>
      <c r="D22" s="86">
        <f>ROUND((I16/D16*100),0)</f>
        <v>100</v>
      </c>
      <c r="E22" s="85">
        <f t="shared" ref="E22:E26" si="9">IF(D22&gt;100,"ERROR",IF(D22&gt;=61,3,IF(D22&gt;=46,2,IF(D22&gt;=16,1,IF(D22&gt;15,0,0)))))</f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89</v>
      </c>
      <c r="B23" s="2"/>
      <c r="C23" s="3"/>
      <c r="D23" s="86">
        <f>ROUND((J16/E16*100),0)</f>
        <v>100</v>
      </c>
      <c r="E23" s="85">
        <f t="shared" si="9"/>
        <v>3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90</v>
      </c>
      <c r="B24" s="2"/>
      <c r="C24" s="3"/>
      <c r="D24" s="86">
        <f>ROUND((K16/F16*100),0)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91</v>
      </c>
      <c r="B25" s="2"/>
      <c r="C25" s="3"/>
      <c r="D25" s="86">
        <f>ROUND((L16/G16*100),0)</f>
        <v>100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7" t="s">
        <v>92</v>
      </c>
      <c r="B26" s="2"/>
      <c r="C26" s="3"/>
      <c r="D26" s="86">
        <f>ROUND((M16/H16*100),0)</f>
        <v>100</v>
      </c>
      <c r="E26" s="85">
        <f t="shared" si="9"/>
        <v>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4" t="s">
        <v>93</v>
      </c>
      <c r="B27" s="42"/>
      <c r="C27" s="42"/>
      <c r="D27" s="42"/>
      <c r="E27" s="42"/>
      <c r="F27" s="42"/>
      <c r="G27" s="42"/>
      <c r="H27" s="43"/>
      <c r="I27" s="84" t="s">
        <v>94</v>
      </c>
      <c r="J27" s="42"/>
      <c r="K27" s="42"/>
      <c r="L27" s="42"/>
      <c r="M27" s="42"/>
      <c r="N27" s="42"/>
      <c r="O27" s="43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4"/>
      <c r="H29" s="55"/>
      <c r="I29" s="54"/>
      <c r="O29" s="55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4"/>
      <c r="B30" s="45"/>
      <c r="C30" s="45"/>
      <c r="D30" s="45"/>
      <c r="E30" s="45"/>
      <c r="F30" s="45"/>
      <c r="G30" s="45"/>
      <c r="H30" s="46"/>
      <c r="I30" s="44"/>
      <c r="J30" s="45"/>
      <c r="K30" s="45"/>
      <c r="L30" s="45"/>
      <c r="M30" s="45"/>
      <c r="N30" s="45"/>
      <c r="O30" s="46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E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6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9" t="s">
        <v>20</v>
      </c>
      <c r="B6" s="59">
        <f>((('Attainment Sheet Sessional'!$E22/3)*0.6)*'CO-PO Mapping'!B6)/3</f>
        <v>0.2</v>
      </c>
      <c r="C6" s="59">
        <f>((('Attainment Sheet Sessional'!$E22/3)*0.6)*'CO-PO Mapping'!C6)/3</f>
        <v>0.2</v>
      </c>
      <c r="D6" s="59">
        <f>((('Attainment Sheet Sessional'!$E22/3)*0.6)*'CO-PO Mapping'!D6)/3</f>
        <v>0.2</v>
      </c>
      <c r="E6" s="59">
        <f>((('Attainment Sheet Sessional'!$E22/3)*0.6)*'CO-PO Mapping'!E6)/3</f>
        <v>0.2</v>
      </c>
      <c r="F6" s="59">
        <f>((('Attainment Sheet Sessional'!$E22/3)*0.6)*'CO-PO Mapping'!F6)/3</f>
        <v>0.2</v>
      </c>
      <c r="G6" s="59">
        <f>((('Attainment Sheet Sessional'!$E22/3)*0.6)*'CO-PO Mapping'!G6)/3</f>
        <v>0.2</v>
      </c>
      <c r="H6" s="59">
        <f>((('Attainment Sheet Sessional'!$E22/3)*0.6)*'CO-PO Mapping'!H6)/3</f>
        <v>0</v>
      </c>
      <c r="I6" s="59">
        <f>((('Attainment Sheet Sessional'!$E22/3)*0.6)*'CO-PO Mapping'!I6)/3</f>
        <v>0</v>
      </c>
      <c r="J6" s="59">
        <f>((('Attainment Sheet Sessional'!$E22/3)*0.6)*'CO-PO Mapping'!J6)/3</f>
        <v>0</v>
      </c>
      <c r="K6" s="59">
        <f>((('Attainment Sheet Sessional'!$E22/3)*0.6)*'CO-PO Mapping'!K6)/3</f>
        <v>0</v>
      </c>
      <c r="L6" s="59">
        <f>((('Attainment Sheet Sessional'!$E22/3)*0.6)*'CO-PO Mapping'!L6)/3</f>
        <v>0.4</v>
      </c>
      <c r="M6" s="59">
        <f>((('Attainment Sheet Sessional'!$E22/3)*0.6)*'CO-PO Mapping'!M6)/3</f>
        <v>0.2</v>
      </c>
      <c r="N6" s="59">
        <f>((('Attainment Sheet Sessional'!$E22/3)*0.6)*'CO-PO Mapping'!N6)/3</f>
        <v>0.2</v>
      </c>
      <c r="O6" s="59">
        <f>((('Attainment Sheet Sessional'!$E22/3)*0.6)*'CO-PO Mapping'!O6)/3</f>
        <v>0.2</v>
      </c>
      <c r="P6" s="59">
        <f>((('Attainment Sheet Sessional'!$E22/3)*0.6)*'CO-PO Mapping'!P6)/3</f>
        <v>0.2</v>
      </c>
    </row>
    <row r="7" ht="19.5" customHeight="1">
      <c r="A7" s="9" t="s">
        <v>21</v>
      </c>
      <c r="B7" s="59">
        <f>((('Attainment Sheet Sessional'!$E23/3)*0.6)*'CO-PO Mapping'!B7)/3</f>
        <v>0.2</v>
      </c>
      <c r="C7" s="59">
        <f>((('Attainment Sheet Sessional'!$E23/3)*0.6)*'CO-PO Mapping'!C7)/3</f>
        <v>0</v>
      </c>
      <c r="D7" s="59">
        <f>((('Attainment Sheet Sessional'!$E23/3)*0.6)*'CO-PO Mapping'!D7)/3</f>
        <v>0.2</v>
      </c>
      <c r="E7" s="59">
        <f>((('Attainment Sheet Sessional'!$E23/3)*0.6)*'CO-PO Mapping'!E7)/3</f>
        <v>0.2</v>
      </c>
      <c r="F7" s="59">
        <f>((('Attainment Sheet Sessional'!$E23/3)*0.6)*'CO-PO Mapping'!F7)/3</f>
        <v>0.2</v>
      </c>
      <c r="G7" s="59">
        <f>((('Attainment Sheet Sessional'!$E23/3)*0.6)*'CO-PO Mapping'!G7)/3</f>
        <v>0.2</v>
      </c>
      <c r="H7" s="59">
        <f>((('Attainment Sheet Sessional'!$E23/3)*0.6)*'CO-PO Mapping'!H7)/3</f>
        <v>0.2</v>
      </c>
      <c r="I7" s="59">
        <f>((('Attainment Sheet Sessional'!$E23/3)*0.6)*'CO-PO Mapping'!I7)/3</f>
        <v>0</v>
      </c>
      <c r="J7" s="59">
        <f>((('Attainment Sheet Sessional'!$E23/3)*0.6)*'CO-PO Mapping'!J7)/3</f>
        <v>0</v>
      </c>
      <c r="K7" s="59">
        <f>((('Attainment Sheet Sessional'!$E23/3)*0.6)*'CO-PO Mapping'!K7)/3</f>
        <v>0</v>
      </c>
      <c r="L7" s="59">
        <f>((('Attainment Sheet Sessional'!$E23/3)*0.6)*'CO-PO Mapping'!L7)/3</f>
        <v>0.4</v>
      </c>
      <c r="M7" s="59">
        <f>((('Attainment Sheet Sessional'!$E23/3)*0.6)*'CO-PO Mapping'!M7)/3</f>
        <v>0.2</v>
      </c>
      <c r="N7" s="59">
        <f>((('Attainment Sheet Sessional'!$E23/3)*0.6)*'CO-PO Mapping'!N7)/3</f>
        <v>0.2</v>
      </c>
      <c r="O7" s="59">
        <f>((('Attainment Sheet Sessional'!$E23/3)*0.6)*'CO-PO Mapping'!O7)/3</f>
        <v>0</v>
      </c>
      <c r="P7" s="59">
        <f>((('Attainment Sheet Sessional'!$E23/3)*0.6)*'CO-PO Mapping'!P7)/3</f>
        <v>0.2</v>
      </c>
    </row>
    <row r="8" ht="19.5" customHeight="1">
      <c r="A8" s="9" t="s">
        <v>22</v>
      </c>
      <c r="B8" s="59">
        <f>((('Attainment Sheet Sessional'!$E24/3)*0.6)*'CO-PO Mapping'!B8)/3</f>
        <v>0.2</v>
      </c>
      <c r="C8" s="59">
        <f>((('Attainment Sheet Sessional'!$E24/3)*0.6)*'CO-PO Mapping'!C8)/3</f>
        <v>0.2</v>
      </c>
      <c r="D8" s="59">
        <f>((('Attainment Sheet Sessional'!$E24/3)*0.6)*'CO-PO Mapping'!D8)/3</f>
        <v>0.2</v>
      </c>
      <c r="E8" s="59">
        <f>((('Attainment Sheet Sessional'!$E24/3)*0.6)*'CO-PO Mapping'!E8)/3</f>
        <v>0.2</v>
      </c>
      <c r="F8" s="59">
        <f>((('Attainment Sheet Sessional'!$E24/3)*0.6)*'CO-PO Mapping'!F8)/3</f>
        <v>0.2</v>
      </c>
      <c r="G8" s="59">
        <f>((('Attainment Sheet Sessional'!$E24/3)*0.6)*'CO-PO Mapping'!G8)/3</f>
        <v>0.4</v>
      </c>
      <c r="H8" s="59">
        <f>((('Attainment Sheet Sessional'!$E24/3)*0.6)*'CO-PO Mapping'!H8)/3</f>
        <v>0</v>
      </c>
      <c r="I8" s="59">
        <f>((('Attainment Sheet Sessional'!$E24/3)*0.6)*'CO-PO Mapping'!I8)/3</f>
        <v>0</v>
      </c>
      <c r="J8" s="59">
        <f>((('Attainment Sheet Sessional'!$E24/3)*0.6)*'CO-PO Mapping'!J8)/3</f>
        <v>0</v>
      </c>
      <c r="K8" s="59">
        <f>((('Attainment Sheet Sessional'!$E24/3)*0.6)*'CO-PO Mapping'!K8)/3</f>
        <v>0</v>
      </c>
      <c r="L8" s="59">
        <f>((('Attainment Sheet Sessional'!$E24/3)*0.6)*'CO-PO Mapping'!L8)/3</f>
        <v>0.6</v>
      </c>
      <c r="M8" s="59">
        <f>((('Attainment Sheet Sessional'!$E24/3)*0.6)*'CO-PO Mapping'!M8)/3</f>
        <v>0</v>
      </c>
      <c r="N8" s="59">
        <f>((('Attainment Sheet Sessional'!$E24/3)*0.6)*'CO-PO Mapping'!N8)/3</f>
        <v>0.2</v>
      </c>
      <c r="O8" s="59">
        <f>((('Attainment Sheet Sessional'!$E24/3)*0.6)*'CO-PO Mapping'!O8)/3</f>
        <v>0.2</v>
      </c>
      <c r="P8" s="59">
        <f>((('Attainment Sheet Sessional'!$E24/3)*0.6)*'CO-PO Mapping'!P8)/3</f>
        <v>0.2</v>
      </c>
    </row>
    <row r="9" ht="19.5" customHeight="1">
      <c r="A9" s="9" t="s">
        <v>23</v>
      </c>
      <c r="B9" s="59">
        <f>((('Attainment Sheet Sessional'!$E25/3)*0.6)*'CO-PO Mapping'!B9)/3</f>
        <v>0.2</v>
      </c>
      <c r="C9" s="59">
        <f>((('Attainment Sheet Sessional'!$E25/3)*0.6)*'CO-PO Mapping'!C9)/3</f>
        <v>0.2</v>
      </c>
      <c r="D9" s="59">
        <f>((('Attainment Sheet Sessional'!$E25/3)*0.6)*'CO-PO Mapping'!D9)/3</f>
        <v>0.2</v>
      </c>
      <c r="E9" s="59">
        <f>((('Attainment Sheet Sessional'!$E25/3)*0.6)*'CO-PO Mapping'!E9)/3</f>
        <v>0.2</v>
      </c>
      <c r="F9" s="59">
        <f>((('Attainment Sheet Sessional'!$E25/3)*0.6)*'CO-PO Mapping'!F9)/3</f>
        <v>0.2</v>
      </c>
      <c r="G9" s="59">
        <f>((('Attainment Sheet Sessional'!$E25/3)*0.6)*'CO-PO Mapping'!G9)/3</f>
        <v>0.2</v>
      </c>
      <c r="H9" s="59">
        <f>((('Attainment Sheet Sessional'!$E25/3)*0.6)*'CO-PO Mapping'!H9)/3</f>
        <v>0.2</v>
      </c>
      <c r="I9" s="59">
        <f>((('Attainment Sheet Sessional'!$E25/3)*0.6)*'CO-PO Mapping'!I9)/3</f>
        <v>0</v>
      </c>
      <c r="J9" s="59">
        <f>((('Attainment Sheet Sessional'!$E25/3)*0.6)*'CO-PO Mapping'!J9)/3</f>
        <v>0</v>
      </c>
      <c r="K9" s="59">
        <f>((('Attainment Sheet Sessional'!$E25/3)*0.6)*'CO-PO Mapping'!K9)/3</f>
        <v>0</v>
      </c>
      <c r="L9" s="59">
        <f>((('Attainment Sheet Sessional'!$E25/3)*0.6)*'CO-PO Mapping'!L9)/3</f>
        <v>0.6</v>
      </c>
      <c r="M9" s="59">
        <f>((('Attainment Sheet Sessional'!$E25/3)*0.6)*'CO-PO Mapping'!M9)/3</f>
        <v>0</v>
      </c>
      <c r="N9" s="59">
        <f>((('Attainment Sheet Sessional'!$E25/3)*0.6)*'CO-PO Mapping'!N9)/3</f>
        <v>0.2</v>
      </c>
      <c r="O9" s="59">
        <f>((('Attainment Sheet Sessional'!$E25/3)*0.6)*'CO-PO Mapping'!O9)/3</f>
        <v>0.2</v>
      </c>
      <c r="P9" s="59">
        <f>((('Attainment Sheet Sessional'!$E25/3)*0.6)*'CO-PO Mapping'!P9)/3</f>
        <v>0</v>
      </c>
    </row>
    <row r="10" ht="19.5" customHeight="1">
      <c r="A10" s="9" t="s">
        <v>24</v>
      </c>
      <c r="B10" s="59">
        <f>((('Attainment Sheet Sessional'!$E26/3)*0.6)*'CO-PO Mapping'!B10)/3</f>
        <v>0.2</v>
      </c>
      <c r="C10" s="59">
        <f>((('Attainment Sheet Sessional'!$E26/3)*0.6)*'CO-PO Mapping'!C10)/3</f>
        <v>0</v>
      </c>
      <c r="D10" s="59">
        <f>((('Attainment Sheet Sessional'!$E26/3)*0.6)*'CO-PO Mapping'!D10)/3</f>
        <v>0.2</v>
      </c>
      <c r="E10" s="59">
        <f>((('Attainment Sheet Sessional'!$E26/3)*0.6)*'CO-PO Mapping'!E10)/3</f>
        <v>0.2</v>
      </c>
      <c r="F10" s="59">
        <f>((('Attainment Sheet Sessional'!$E26/3)*0.6)*'CO-PO Mapping'!F10)/3</f>
        <v>0.2</v>
      </c>
      <c r="G10" s="59">
        <f>((('Attainment Sheet Sessional'!$E26/3)*0.6)*'CO-PO Mapping'!G10)/3</f>
        <v>0.4</v>
      </c>
      <c r="H10" s="59">
        <f>((('Attainment Sheet Sessional'!$E26/3)*0.6)*'CO-PO Mapping'!H10)/3</f>
        <v>0</v>
      </c>
      <c r="I10" s="59">
        <f>((('Attainment Sheet Sessional'!$E26/3)*0.6)*'CO-PO Mapping'!I10)/3</f>
        <v>0</v>
      </c>
      <c r="J10" s="59">
        <f>((('Attainment Sheet Sessional'!$E26/3)*0.6)*'CO-PO Mapping'!J10)/3</f>
        <v>0</v>
      </c>
      <c r="K10" s="59">
        <f>((('Attainment Sheet Sessional'!$E26/3)*0.6)*'CO-PO Mapping'!K10)/3</f>
        <v>0</v>
      </c>
      <c r="L10" s="59">
        <f>((('Attainment Sheet Sessional'!$E26/3)*0.6)*'CO-PO Mapping'!L10)/3</f>
        <v>0.2</v>
      </c>
      <c r="M10" s="59">
        <f>((('Attainment Sheet Sessional'!$E26/3)*0.6)*'CO-PO Mapping'!M10)/3</f>
        <v>0.2</v>
      </c>
      <c r="N10" s="59">
        <f>((('Attainment Sheet Sessional'!$E26/3)*0.6)*'CO-PO Mapping'!N10)/3</f>
        <v>0.2</v>
      </c>
      <c r="O10" s="59">
        <f>((('Attainment Sheet Sessional'!$E26/3)*0.6)*'CO-PO Mapping'!O10)/3</f>
        <v>0</v>
      </c>
      <c r="P10" s="59">
        <f>((('Attainment Sheet Sessional'!$E26/3)*0.6)*'CO-PO Mapping'!P10)/3</f>
        <v>0</v>
      </c>
    </row>
    <row r="11">
      <c r="A11" s="9" t="s">
        <v>97</v>
      </c>
      <c r="B11" s="59">
        <f t="shared" ref="B11:P11" si="1">AVERAGE(B6:B10)</f>
        <v>0.2</v>
      </c>
      <c r="C11" s="59">
        <f t="shared" si="1"/>
        <v>0.12</v>
      </c>
      <c r="D11" s="59">
        <f t="shared" si="1"/>
        <v>0.2</v>
      </c>
      <c r="E11" s="59">
        <f t="shared" si="1"/>
        <v>0.2</v>
      </c>
      <c r="F11" s="59">
        <f t="shared" si="1"/>
        <v>0.2</v>
      </c>
      <c r="G11" s="59">
        <f t="shared" si="1"/>
        <v>0.28</v>
      </c>
      <c r="H11" s="59">
        <f t="shared" si="1"/>
        <v>0.08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0.44</v>
      </c>
      <c r="M11" s="59">
        <f t="shared" si="1"/>
        <v>0.12</v>
      </c>
      <c r="N11" s="59">
        <f t="shared" si="1"/>
        <v>0.2</v>
      </c>
      <c r="O11" s="59">
        <f t="shared" si="1"/>
        <v>0.12</v>
      </c>
      <c r="P11" s="59">
        <f t="shared" si="1"/>
        <v>0.12</v>
      </c>
    </row>
    <row r="12" ht="39.75" customHeight="1">
      <c r="A12" s="60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8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6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73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65" t="s">
        <v>100</v>
      </c>
      <c r="B6" s="59">
        <f>'Attainment Tool 1 C to PO'!B6+'Attainment CO to PO Sessional'!B11</f>
        <v>0.5</v>
      </c>
      <c r="C6" s="59">
        <f>'Attainment Tool 1 C to PO'!C6+'Attainment CO to PO Sessional'!C11</f>
        <v>0.3</v>
      </c>
      <c r="D6" s="59">
        <f>'Attainment Tool 1 C to PO'!D6+'Attainment CO to PO Sessional'!D11</f>
        <v>0.5</v>
      </c>
      <c r="E6" s="59">
        <f>'Attainment Tool 1 C to PO'!E6+'Attainment CO to PO Sessional'!E11</f>
        <v>0.5</v>
      </c>
      <c r="F6" s="59">
        <f>'Attainment Tool 1 C to PO'!F6+'Attainment CO to PO Sessional'!F11</f>
        <v>0.5</v>
      </c>
      <c r="G6" s="59">
        <f>'Attainment Tool 1 C to PO'!G6+'Attainment CO to PO Sessional'!G11</f>
        <v>0.7</v>
      </c>
      <c r="H6" s="59">
        <f>'Attainment Tool 1 C to PO'!H6+'Attainment CO to PO Sessional'!H11</f>
        <v>0.2</v>
      </c>
      <c r="I6" s="59">
        <f>'Attainment Tool 1 C to PO'!I6+'Attainment CO to PO Sessional'!I11</f>
        <v>0</v>
      </c>
      <c r="J6" s="59">
        <f>'Attainment Tool 1 C to PO'!J6+'Attainment CO to PO Sessional'!J11</f>
        <v>0</v>
      </c>
      <c r="K6" s="59">
        <f>'Attainment Tool 1 C to PO'!K6+'Attainment CO to PO Sessional'!K11</f>
        <v>0</v>
      </c>
      <c r="L6" s="59">
        <f>'Attainment Tool 1 C to PO'!L6+'Attainment CO to PO Sessional'!L11</f>
        <v>1.1</v>
      </c>
      <c r="M6" s="59">
        <f>'Attainment Tool 1 C to PO'!M6+'Attainment CO to PO Sessional'!M11</f>
        <v>0.3</v>
      </c>
      <c r="N6" s="59">
        <f>'Attainment Tool 1 C to PO'!N6+'Attainment CO to PO Sessional'!N11</f>
        <v>0.5</v>
      </c>
      <c r="O6" s="59">
        <f>'Attainment Tool 1 C to PO'!O6+'Attainment CO to PO Sessional'!O11</f>
        <v>0.3</v>
      </c>
      <c r="P6" s="59">
        <f>'Attainment Tool 1 C to PO'!P6+'Attainment CO to PO Sessional'!P11</f>
        <v>0.3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101</v>
      </c>
      <c r="B7" s="59">
        <f t="shared" ref="B7:P7" si="1">ROUND(B6,0)</f>
        <v>1</v>
      </c>
      <c r="C7" s="59">
        <f t="shared" si="1"/>
        <v>0</v>
      </c>
      <c r="D7" s="59">
        <f t="shared" si="1"/>
        <v>1</v>
      </c>
      <c r="E7" s="59">
        <f t="shared" si="1"/>
        <v>1</v>
      </c>
      <c r="F7" s="59">
        <f t="shared" si="1"/>
        <v>1</v>
      </c>
      <c r="G7" s="59">
        <f t="shared" si="1"/>
        <v>1</v>
      </c>
      <c r="H7" s="59">
        <f t="shared" si="1"/>
        <v>0</v>
      </c>
      <c r="I7" s="59">
        <f t="shared" si="1"/>
        <v>0</v>
      </c>
      <c r="J7" s="59">
        <f t="shared" si="1"/>
        <v>0</v>
      </c>
      <c r="K7" s="59">
        <f t="shared" si="1"/>
        <v>0</v>
      </c>
      <c r="L7" s="59">
        <f t="shared" si="1"/>
        <v>1</v>
      </c>
      <c r="M7" s="59">
        <f t="shared" si="1"/>
        <v>0</v>
      </c>
      <c r="N7" s="59">
        <f t="shared" si="1"/>
        <v>1</v>
      </c>
      <c r="O7" s="59">
        <f t="shared" si="1"/>
        <v>0</v>
      </c>
      <c r="P7" s="59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