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lf9dB0x74YgEMKaw/UuUdQ9E8N2TFtMIFbruNE7K3P8="/>
    </ext>
  </extLst>
</workbook>
</file>

<file path=xl/sharedStrings.xml><?xml version="1.0" encoding="utf-8"?>
<sst xmlns="http://schemas.openxmlformats.org/spreadsheetml/2006/main" count="246" uniqueCount="99">
  <si>
    <t>DEPARTMENT OF Mechanical ENGG.</t>
  </si>
  <si>
    <t>CO to PO &amp; PSO Mapping</t>
  </si>
  <si>
    <t>III Year V SEM</t>
  </si>
  <si>
    <t>SUBJECT: Manufacturing Technology                                                                                                Faculty: Ms. Nisha Patel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</si>
  <si>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</si>
  <si>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</si>
  <si>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</si>
  <si>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</si>
  <si>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</si>
  <si>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</si>
  <si>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</si>
  <si>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</si>
  <si>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</si>
  <si>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</si>
  <si>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</si>
  <si>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</si>
  <si>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</si>
  <si>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</si>
  <si>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</si>
  <si>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</si>
  <si>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CO5ME4-03.1</t>
  </si>
  <si>
    <t>CO5ME4-03.2</t>
  </si>
  <si>
    <t>CO5ME4-03.3</t>
  </si>
  <si>
    <t>CO5ME4-03.4</t>
  </si>
  <si>
    <t>CO5ME4-03.5</t>
  </si>
  <si>
    <t>CO5ME4-03(AVG)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</si>
  <si>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</si>
  <si>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</si>
  <si>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</si>
  <si>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Manufacturing Technology                                                               Subject Teacher:  Ms. Nisha Patel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</si>
  <si>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</si>
  <si>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</si>
  <si>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</si>
  <si>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</si>
  <si>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</si>
  <si>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</si>
  <si>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</si>
  <si>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</si>
  <si>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</si>
  <si>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</si>
  <si>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</si>
  <si>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21ETCME001</t>
  </si>
  <si>
    <t>DEEPAK PRAJAPAT</t>
  </si>
  <si>
    <t>21ETCME002</t>
  </si>
  <si>
    <t>JAY VERMA</t>
  </si>
  <si>
    <t>21ETCME003</t>
  </si>
  <si>
    <t>JOGENDRA MEENA</t>
  </si>
  <si>
    <t>21ETCME006</t>
  </si>
  <si>
    <t>VIKRAM SINGH MADRECHA</t>
  </si>
  <si>
    <t>22ETCME200</t>
  </si>
  <si>
    <t>KUNAL GURJAR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</si>
  <si>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</si>
  <si>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</si>
  <si>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</si>
  <si>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</si>
  <si>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</si>
  <si>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</si>
  <si>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</si>
  <si>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Manufacturing Technology                                              Subject Teacher:  Ms. Nisha Patel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</si>
  <si>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</si>
  <si>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</si>
  <si>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</si>
  <si>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</si>
  <si>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</si>
  <si>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</si>
  <si>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</si>
  <si>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</si>
  <si>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CO5ME4-03</t>
  </si>
  <si>
    <t>5ME4-03</t>
  </si>
  <si>
    <t>Signature HOD</t>
  </si>
  <si>
    <t>CO to PO &amp; PSO Attainment Through End Term Assessment</t>
  </si>
  <si>
    <t>SUBJECT: Manufacturing Technology                                                                              Name of Faculty:  Ms. Nisha Patel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</si>
  <si>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</si>
  <si>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</si>
  <si>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</si>
  <si>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</si>
  <si>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</si>
  <si>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</si>
  <si>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</si>
  <si>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</si>
  <si>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</si>
  <si>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</si>
  <si>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</si>
  <si>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Manufacturing Technology                                                                                                                              Name of Faculty: Ms. Nisha Patel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</si>
  <si>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</si>
  <si>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</si>
  <si>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</si>
  <si>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CO5ME4-03.1</t>
  </si>
  <si>
    <t>No. of Students Attained CO5ME4-03.2</t>
  </si>
  <si>
    <t>No. of Students Attained CO5ME4-03.3</t>
  </si>
  <si>
    <t>No. of Students Attained CO5ME4-03.4</t>
  </si>
  <si>
    <t>No. of Students Attained CO5ME4-03.5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</si>
  <si>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</si>
  <si>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</si>
  <si>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</si>
  <si>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Manufacturing Technology                                                                 Name of Faculty: Ms. Nisha Patel</t>
  </si>
  <si>
    <t>Course to PO &amp; PSO Attainment From All Tools</t>
  </si>
  <si>
    <t>SUBJECT: Manufacturing Technology                                                                                       Name of Faculty: Ms. Nisha Patel</t>
  </si>
  <si>
    <t>CO5ME4-03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</si>
</sst>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7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9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1.0</v>
      </c>
      <c r="D6" s="11">
        <v>0.0</v>
      </c>
      <c r="E6" s="10">
        <v>2.0</v>
      </c>
      <c r="F6" s="10">
        <v>2.0</v>
      </c>
      <c r="G6" s="11">
        <v>1.0</v>
      </c>
      <c r="H6" s="11">
        <v>0.0</v>
      </c>
      <c r="I6" s="11">
        <v>0.0</v>
      </c>
      <c r="J6" s="11">
        <v>1.0</v>
      </c>
      <c r="K6" s="11">
        <v>1.0</v>
      </c>
      <c r="L6" s="10">
        <v>0.0</v>
      </c>
      <c r="M6" s="10">
        <v>1.0</v>
      </c>
      <c r="N6" s="10">
        <v>2.0</v>
      </c>
      <c r="O6" s="10">
        <v>2.0</v>
      </c>
      <c r="P6" s="11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1.0</v>
      </c>
      <c r="C7" s="10">
        <v>1.0</v>
      </c>
      <c r="D7" s="10">
        <v>1.0</v>
      </c>
      <c r="E7" s="10">
        <v>2.0</v>
      </c>
      <c r="F7" s="11">
        <v>1.0</v>
      </c>
      <c r="G7" s="11">
        <v>1.0</v>
      </c>
      <c r="H7" s="11">
        <v>0.0</v>
      </c>
      <c r="I7" s="11">
        <v>0.0</v>
      </c>
      <c r="J7" s="11">
        <v>1.0</v>
      </c>
      <c r="K7" s="11">
        <v>1.0</v>
      </c>
      <c r="L7" s="10">
        <v>0.0</v>
      </c>
      <c r="M7" s="10">
        <v>1.0</v>
      </c>
      <c r="N7" s="11">
        <v>2.0</v>
      </c>
      <c r="O7" s="11">
        <v>2.0</v>
      </c>
      <c r="P7" s="11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2.0</v>
      </c>
      <c r="C8" s="10">
        <v>1.0</v>
      </c>
      <c r="D8" s="10">
        <v>1.0</v>
      </c>
      <c r="E8" s="11">
        <v>1.0</v>
      </c>
      <c r="F8" s="11">
        <v>0.0</v>
      </c>
      <c r="G8" s="11">
        <v>0.0</v>
      </c>
      <c r="H8" s="11">
        <v>0.0</v>
      </c>
      <c r="I8" s="11">
        <v>0.0</v>
      </c>
      <c r="J8" s="11">
        <v>1.0</v>
      </c>
      <c r="K8" s="10">
        <v>0.0</v>
      </c>
      <c r="L8" s="10">
        <v>0.0</v>
      </c>
      <c r="M8" s="10">
        <v>0.0</v>
      </c>
      <c r="N8" s="10">
        <v>2.0</v>
      </c>
      <c r="O8" s="10">
        <v>1.0</v>
      </c>
      <c r="P8" s="11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2.0</v>
      </c>
      <c r="C9" s="10">
        <v>1.0</v>
      </c>
      <c r="D9" s="10">
        <v>1.0</v>
      </c>
      <c r="E9" s="11">
        <v>1.0</v>
      </c>
      <c r="F9" s="11">
        <v>0.0</v>
      </c>
      <c r="G9" s="11">
        <v>0.0</v>
      </c>
      <c r="H9" s="11">
        <v>0.0</v>
      </c>
      <c r="I9" s="11">
        <v>0.0</v>
      </c>
      <c r="J9" s="11">
        <v>1.0</v>
      </c>
      <c r="K9" s="10">
        <v>0.0</v>
      </c>
      <c r="L9" s="10">
        <v>0.0</v>
      </c>
      <c r="M9" s="10">
        <v>0.0</v>
      </c>
      <c r="N9" s="10">
        <v>2.0</v>
      </c>
      <c r="O9" s="10">
        <v>1.0</v>
      </c>
      <c r="P9" s="11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2.0</v>
      </c>
      <c r="C10" s="10">
        <v>1.0</v>
      </c>
      <c r="D10" s="10">
        <v>1.0</v>
      </c>
      <c r="E10" s="11">
        <v>1.0</v>
      </c>
      <c r="F10" s="11">
        <v>0.0</v>
      </c>
      <c r="G10" s="11">
        <v>0.0</v>
      </c>
      <c r="H10" s="11">
        <v>0.0</v>
      </c>
      <c r="I10" s="11">
        <v>0.0</v>
      </c>
      <c r="J10" s="11">
        <v>1.0</v>
      </c>
      <c r="K10" s="10">
        <v>0.0</v>
      </c>
      <c r="L10" s="10">
        <v>0.0</v>
      </c>
      <c r="M10" s="10">
        <v>0.0</v>
      </c>
      <c r="N10" s="10">
        <v>2.0</v>
      </c>
      <c r="O10" s="10">
        <v>1.0</v>
      </c>
      <c r="P10" s="11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AVERAGE(B6:B8)</f>
        <v>1.666666667</v>
      </c>
      <c r="C11" s="10">
        <f t="shared" si="1"/>
        <v>1</v>
      </c>
      <c r="D11" s="10">
        <f t="shared" si="1"/>
        <v>0.6666666667</v>
      </c>
      <c r="E11" s="10">
        <f t="shared" si="1"/>
        <v>1.666666667</v>
      </c>
      <c r="F11" s="10">
        <f t="shared" si="1"/>
        <v>1</v>
      </c>
      <c r="G11" s="10">
        <f t="shared" si="1"/>
        <v>0.6666666667</v>
      </c>
      <c r="H11" s="10">
        <f t="shared" si="1"/>
        <v>0</v>
      </c>
      <c r="I11" s="10">
        <f t="shared" si="1"/>
        <v>0</v>
      </c>
      <c r="J11" s="10">
        <f t="shared" si="1"/>
        <v>1</v>
      </c>
      <c r="K11" s="10">
        <f t="shared" si="1"/>
        <v>0.6666666667</v>
      </c>
      <c r="L11" s="10">
        <f t="shared" si="1"/>
        <v>0</v>
      </c>
      <c r="M11" s="10">
        <f t="shared" si="1"/>
        <v>0.6666666667</v>
      </c>
      <c r="N11" s="10">
        <f t="shared" si="1"/>
        <v>2</v>
      </c>
      <c r="O11" s="10">
        <f t="shared" si="1"/>
        <v>1.666666667</v>
      </c>
      <c r="P11" s="10">
        <f t="shared" si="1"/>
        <v>1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2</v>
      </c>
      <c r="C12" s="13">
        <f t="shared" si="2"/>
        <v>1</v>
      </c>
      <c r="D12" s="13">
        <f t="shared" si="2"/>
        <v>1</v>
      </c>
      <c r="E12" s="13">
        <f t="shared" si="2"/>
        <v>2</v>
      </c>
      <c r="F12" s="13">
        <f t="shared" si="2"/>
        <v>1</v>
      </c>
      <c r="G12" s="13">
        <f t="shared" si="2"/>
        <v>1</v>
      </c>
      <c r="H12" s="13">
        <f t="shared" si="2"/>
        <v>0</v>
      </c>
      <c r="I12" s="13">
        <f t="shared" si="2"/>
        <v>0</v>
      </c>
      <c r="J12" s="13">
        <f t="shared" si="2"/>
        <v>1</v>
      </c>
      <c r="K12" s="13">
        <f t="shared" si="2"/>
        <v>1</v>
      </c>
      <c r="L12" s="13">
        <f t="shared" si="2"/>
        <v>0</v>
      </c>
      <c r="M12" s="13">
        <f t="shared" si="2"/>
        <v>1</v>
      </c>
      <c r="N12" s="13">
        <f t="shared" si="2"/>
        <v>2</v>
      </c>
      <c r="O12" s="13">
        <f t="shared" si="2"/>
        <v>2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38.0</v>
      </c>
      <c r="E8" s="28">
        <v>27.0</v>
      </c>
      <c r="F8" s="29">
        <f t="shared" ref="F8:F12" si="1">SUM(D8,E8)</f>
        <v>65</v>
      </c>
      <c r="G8" s="30">
        <f t="shared" ref="G8:G12" si="2">IF((D8/$D$6)&gt;=$D$7,1,0)</f>
        <v>0</v>
      </c>
      <c r="H8" s="30">
        <f t="shared" ref="H8:H12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37.0</v>
      </c>
      <c r="E9" s="28">
        <v>27.0</v>
      </c>
      <c r="F9" s="29">
        <f t="shared" si="1"/>
        <v>64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41.0</v>
      </c>
      <c r="E10" s="28">
        <v>26.0</v>
      </c>
      <c r="F10" s="29">
        <f t="shared" si="1"/>
        <v>67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42.0</v>
      </c>
      <c r="E11" s="28">
        <v>24.0</v>
      </c>
      <c r="F11" s="29">
        <f t="shared" si="1"/>
        <v>66</v>
      </c>
      <c r="G11" s="30">
        <f t="shared" si="2"/>
        <v>1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35.0</v>
      </c>
      <c r="E12" s="28">
        <v>26.0</v>
      </c>
      <c r="F12" s="29">
        <f t="shared" si="1"/>
        <v>61</v>
      </c>
      <c r="G12" s="30">
        <f t="shared" si="2"/>
        <v>0</v>
      </c>
      <c r="H12" s="30">
        <f t="shared" si="3"/>
        <v>1</v>
      </c>
    </row>
    <row r="13" ht="19.5" customHeight="1">
      <c r="A13" s="33"/>
      <c r="B13" s="34"/>
      <c r="C13" s="35"/>
      <c r="D13" s="36">
        <v>5.0</v>
      </c>
      <c r="E13" s="36">
        <v>5.0</v>
      </c>
      <c r="F13" s="37"/>
      <c r="G13" s="37">
        <f t="shared" ref="G13:H13" si="4">COUNTIF(G8:G12,1)</f>
        <v>1</v>
      </c>
      <c r="H13" s="37">
        <f t="shared" si="4"/>
        <v>5</v>
      </c>
    </row>
    <row r="14" ht="15.75" customHeight="1">
      <c r="A14" s="38" t="s">
        <v>51</v>
      </c>
      <c r="B14" s="2"/>
      <c r="C14" s="3"/>
      <c r="D14" s="39" t="s">
        <v>52</v>
      </c>
      <c r="E14" s="39" t="s">
        <v>53</v>
      </c>
      <c r="F14" s="40" t="s">
        <v>54</v>
      </c>
      <c r="G14" s="2"/>
      <c r="H14" s="3"/>
    </row>
    <row r="15" ht="19.5" customHeight="1">
      <c r="A15" s="38" t="s">
        <v>55</v>
      </c>
      <c r="B15" s="2"/>
      <c r="C15" s="3"/>
      <c r="D15" s="30">
        <f>ROUND((G13/D13*100),0)</f>
        <v>20</v>
      </c>
      <c r="E15" s="39">
        <f t="shared" ref="E15:E16" si="5">IF(D15&gt;100,"ERROR",IF(D15&gt;=61,3,IF(D15&gt;=46,2,IF(D15&gt;=16,1,IF(D15&gt;15,0,0)))))</f>
        <v>1</v>
      </c>
      <c r="F15" s="41"/>
      <c r="G15" s="42"/>
      <c r="H15" s="43"/>
    </row>
    <row r="16" ht="19.5" customHeight="1">
      <c r="A16" s="38" t="s">
        <v>56</v>
      </c>
      <c r="B16" s="2"/>
      <c r="C16" s="3"/>
      <c r="D16" s="30">
        <f>ROUND((H13/E13*100),0)</f>
        <v>100</v>
      </c>
      <c r="E16" s="30">
        <f t="shared" si="5"/>
        <v>3</v>
      </c>
      <c r="F16" s="44"/>
      <c r="G16" s="45"/>
      <c r="H16" s="46"/>
    </row>
    <row r="17" ht="15.75" customHeight="1">
      <c r="D17" s="47"/>
      <c r="E17" s="47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F8:F12">
    <cfRule type="containsText" dxfId="0" priority="1" operator="containsText" text="AB">
      <formula>NOT(ISERROR(SEARCH(("AB"),(F8))))</formula>
    </cfRule>
  </conditionalFormatting>
  <conditionalFormatting sqref="G8:H12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5" t="s">
        <v>57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8" t="s">
        <v>58</v>
      </c>
      <c r="B4" s="2"/>
      <c r="C4" s="2"/>
      <c r="D4" s="2"/>
      <c r="E4" s="2"/>
      <c r="F4" s="2"/>
      <c r="G4" s="2"/>
      <c r="H4" s="2"/>
      <c r="I4" s="3"/>
    </row>
    <row r="5">
      <c r="A5" s="49" t="s">
        <v>59</v>
      </c>
      <c r="B5" s="49" t="s">
        <v>60</v>
      </c>
      <c r="C5" s="49" t="s">
        <v>61</v>
      </c>
      <c r="D5" s="49" t="s">
        <v>62</v>
      </c>
      <c r="E5" s="49" t="s">
        <v>63</v>
      </c>
      <c r="F5" s="49" t="s">
        <v>64</v>
      </c>
      <c r="G5" s="49" t="s">
        <v>62</v>
      </c>
      <c r="H5" s="49" t="s">
        <v>65</v>
      </c>
      <c r="I5" s="49" t="s">
        <v>66</v>
      </c>
    </row>
    <row r="6" ht="19.5" customHeight="1">
      <c r="A6" s="50" t="s">
        <v>67</v>
      </c>
      <c r="B6" s="50" t="s">
        <v>68</v>
      </c>
      <c r="C6" s="51">
        <f>'Sessional + End Term Assessment'!D15</f>
        <v>20</v>
      </c>
      <c r="D6" s="51">
        <f>'Sessional + End Term Assessment'!E15</f>
        <v>1</v>
      </c>
      <c r="E6" s="51">
        <f>D6*'Sessional + End Term Assessment'!D6/'Sessional + End Term Assessment'!F6</f>
        <v>0.7</v>
      </c>
      <c r="F6" s="51">
        <f>'Sessional + End Term Assessment'!D16</f>
        <v>100</v>
      </c>
      <c r="G6" s="51">
        <f>'Sessional + End Term Assessment'!E16</f>
        <v>3</v>
      </c>
      <c r="H6" s="51">
        <f>G6*'Sessional + End Term Assessment'!E6/'Sessional + End Term Assessment'!F6</f>
        <v>0.9</v>
      </c>
      <c r="I6" s="51">
        <f>E6+H6</f>
        <v>1.6</v>
      </c>
    </row>
    <row r="7" ht="30.75" customHeight="1">
      <c r="A7" s="52" t="s">
        <v>69</v>
      </c>
      <c r="B7" s="42"/>
      <c r="C7" s="42"/>
      <c r="D7" s="42"/>
      <c r="E7" s="42"/>
      <c r="F7" s="43"/>
      <c r="G7" s="53" t="s">
        <v>54</v>
      </c>
      <c r="H7" s="2"/>
      <c r="I7" s="3"/>
    </row>
    <row r="8">
      <c r="A8" s="54"/>
      <c r="F8" s="55"/>
      <c r="G8" s="52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8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6" t="s">
        <v>72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58" t="s">
        <v>67</v>
      </c>
      <c r="B6" s="59">
        <f>'Attainment of Subject Code'!$I$6*'CO-PO Mapping'!B11/3</f>
        <v>0.8888888889</v>
      </c>
      <c r="C6" s="59">
        <f>'Attainment of Subject Code'!$I$6*'CO-PO Mapping'!C11/3</f>
        <v>0.5333333333</v>
      </c>
      <c r="D6" s="59">
        <f>'Attainment of Subject Code'!$I$6*'CO-PO Mapping'!D11/3</f>
        <v>0.3555555556</v>
      </c>
      <c r="E6" s="59">
        <f>'Attainment of Subject Code'!$I$6*'CO-PO Mapping'!E11/3</f>
        <v>0.8888888889</v>
      </c>
      <c r="F6" s="59">
        <f>'Attainment of Subject Code'!$I$6*'CO-PO Mapping'!F11/3</f>
        <v>0.5333333333</v>
      </c>
      <c r="G6" s="59">
        <f>'Attainment of Subject Code'!$I$6*'CO-PO Mapping'!G11/3</f>
        <v>0.3555555556</v>
      </c>
      <c r="H6" s="59">
        <f>'Attainment of Subject Code'!$I$6*'CO-PO Mapping'!H11/3</f>
        <v>0</v>
      </c>
      <c r="I6" s="59">
        <f>'Attainment of Subject Code'!$I$6*'CO-PO Mapping'!I11/3</f>
        <v>0</v>
      </c>
      <c r="J6" s="59">
        <f>'Attainment of Subject Code'!$I$6*'CO-PO Mapping'!J11/3</f>
        <v>0.5333333333</v>
      </c>
      <c r="K6" s="59">
        <f>'Attainment of Subject Code'!$I$6*'CO-PO Mapping'!K11/3</f>
        <v>0.3555555556</v>
      </c>
      <c r="L6" s="59">
        <f>'Attainment of Subject Code'!$I$6*'CO-PO Mapping'!L11/3</f>
        <v>0</v>
      </c>
      <c r="M6" s="59">
        <f>'Attainment of Subject Code'!$I$6*'CO-PO Mapping'!M11/3</f>
        <v>0.3555555556</v>
      </c>
      <c r="N6" s="59">
        <f>'Attainment of Subject Code'!$I$6*'CO-PO Mapping'!N11/3</f>
        <v>1.066666667</v>
      </c>
      <c r="O6" s="59">
        <f>'Attainment of Subject Code'!$I$6*'CO-PO Mapping'!O11/3</f>
        <v>0.8888888889</v>
      </c>
      <c r="P6" s="59">
        <f>'Attainment of Subject Code'!$I$6*'CO-PO Mapping'!P11/3</f>
        <v>0.5333333333</v>
      </c>
    </row>
    <row r="7" ht="39.75" customHeight="1">
      <c r="A7" s="60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15" t="s">
        <v>73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62" t="s">
        <v>30</v>
      </c>
      <c r="B4" s="63" t="s">
        <v>74</v>
      </c>
      <c r="C4" s="56" t="s">
        <v>32</v>
      </c>
      <c r="D4" s="15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4"/>
      <c r="B5" s="64"/>
      <c r="C5" s="56" t="s">
        <v>75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20"/>
      <c r="B6" s="20"/>
      <c r="C6" s="56" t="s">
        <v>37</v>
      </c>
      <c r="D6" s="65">
        <v>28.0</v>
      </c>
      <c r="E6" s="65">
        <v>28.0</v>
      </c>
      <c r="F6" s="65">
        <v>14.0</v>
      </c>
      <c r="G6" s="56"/>
      <c r="H6" s="66"/>
      <c r="I6" s="56">
        <f t="shared" ref="I6:I11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7">
        <v>25.0</v>
      </c>
      <c r="E7" s="67">
        <v>24.0</v>
      </c>
      <c r="F7" s="67">
        <v>13.0</v>
      </c>
      <c r="G7" s="68"/>
      <c r="H7" s="68"/>
      <c r="I7" s="69">
        <f t="shared" si="1"/>
        <v>62</v>
      </c>
      <c r="J7" s="70"/>
      <c r="K7" s="7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7">
        <v>24.0</v>
      </c>
      <c r="E8" s="67">
        <v>25.0</v>
      </c>
      <c r="F8" s="67">
        <v>13.0</v>
      </c>
      <c r="G8" s="68"/>
      <c r="H8" s="68"/>
      <c r="I8" s="69">
        <f t="shared" si="1"/>
        <v>62</v>
      </c>
      <c r="J8" s="70"/>
      <c r="K8" s="7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7">
        <v>26.0</v>
      </c>
      <c r="E9" s="67">
        <v>24.0</v>
      </c>
      <c r="F9" s="67">
        <v>12.0</v>
      </c>
      <c r="G9" s="68"/>
      <c r="H9" s="68"/>
      <c r="I9" s="69">
        <f t="shared" si="1"/>
        <v>62</v>
      </c>
      <c r="J9" s="70"/>
      <c r="K9" s="7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7">
        <v>23.0</v>
      </c>
      <c r="E10" s="67">
        <v>22.0</v>
      </c>
      <c r="F10" s="67">
        <v>10.0</v>
      </c>
      <c r="G10" s="68"/>
      <c r="H10" s="68"/>
      <c r="I10" s="69">
        <f t="shared" si="1"/>
        <v>55</v>
      </c>
      <c r="J10" s="70"/>
      <c r="K10" s="7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7">
        <v>26.0</v>
      </c>
      <c r="E11" s="67">
        <v>24.0</v>
      </c>
      <c r="F11" s="67">
        <v>12.0</v>
      </c>
      <c r="G11" s="68"/>
      <c r="H11" s="68"/>
      <c r="I11" s="69">
        <f t="shared" si="1"/>
        <v>62</v>
      </c>
      <c r="J11" s="70"/>
      <c r="K11" s="7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26.2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15" t="s">
        <v>81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56" t="s">
        <v>30</v>
      </c>
      <c r="B4" s="49" t="s">
        <v>74</v>
      </c>
      <c r="C4" s="56" t="s">
        <v>32</v>
      </c>
      <c r="D4" s="15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6"/>
      <c r="B5" s="49"/>
      <c r="C5" s="56" t="s">
        <v>75</v>
      </c>
      <c r="D5" s="56" t="s">
        <v>76</v>
      </c>
      <c r="E5" s="56" t="s">
        <v>77</v>
      </c>
      <c r="F5" s="56" t="s">
        <v>78</v>
      </c>
      <c r="G5" s="56" t="s">
        <v>79</v>
      </c>
      <c r="H5" s="56" t="s">
        <v>80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71"/>
      <c r="B6" s="72"/>
      <c r="C6" s="71" t="s">
        <v>37</v>
      </c>
      <c r="D6" s="56"/>
      <c r="E6" s="56"/>
      <c r="F6" s="65">
        <v>14.0</v>
      </c>
      <c r="G6" s="65">
        <v>28.0</v>
      </c>
      <c r="H6" s="65">
        <v>28.0</v>
      </c>
      <c r="I6" s="69">
        <f t="shared" ref="I6:I11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8"/>
      <c r="E7" s="73"/>
      <c r="F7" s="28">
        <v>12.0</v>
      </c>
      <c r="G7" s="28">
        <v>25.0</v>
      </c>
      <c r="H7" s="74">
        <v>27.0</v>
      </c>
      <c r="I7" s="69">
        <f t="shared" si="1"/>
        <v>64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8"/>
      <c r="E8" s="73"/>
      <c r="F8" s="28">
        <v>13.0</v>
      </c>
      <c r="G8" s="28">
        <v>25.0</v>
      </c>
      <c r="H8" s="74">
        <v>26.0</v>
      </c>
      <c r="I8" s="69">
        <f t="shared" si="1"/>
        <v>64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8"/>
      <c r="E9" s="73"/>
      <c r="F9" s="28">
        <v>11.0</v>
      </c>
      <c r="G9" s="28">
        <v>24.0</v>
      </c>
      <c r="H9" s="74">
        <v>25.0</v>
      </c>
      <c r="I9" s="69">
        <f t="shared" si="1"/>
        <v>60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8"/>
      <c r="E10" s="73"/>
      <c r="F10" s="28">
        <v>10.0</v>
      </c>
      <c r="G10" s="28">
        <v>23.0</v>
      </c>
      <c r="H10" s="74">
        <v>24.0</v>
      </c>
      <c r="I10" s="69">
        <f t="shared" si="1"/>
        <v>57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8"/>
      <c r="E11" s="73"/>
      <c r="F11" s="28">
        <v>13.0</v>
      </c>
      <c r="G11" s="28">
        <v>23.0</v>
      </c>
      <c r="H11" s="74">
        <v>24.0</v>
      </c>
      <c r="I11" s="69">
        <f t="shared" si="1"/>
        <v>60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5.7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5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8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ht="19.5" customHeight="1">
      <c r="A5" s="62" t="s">
        <v>30</v>
      </c>
      <c r="B5" s="63" t="s">
        <v>31</v>
      </c>
      <c r="C5" s="56" t="s">
        <v>32</v>
      </c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15" t="s">
        <v>84</v>
      </c>
      <c r="J5" s="2"/>
      <c r="K5" s="2"/>
      <c r="L5" s="2"/>
      <c r="M5" s="3"/>
      <c r="N5" s="62" t="s">
        <v>35</v>
      </c>
      <c r="O5" s="62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4"/>
      <c r="B6" s="64"/>
      <c r="C6" s="56" t="s">
        <v>75</v>
      </c>
      <c r="D6" s="20"/>
      <c r="E6" s="20"/>
      <c r="F6" s="20"/>
      <c r="G6" s="20"/>
      <c r="H6" s="20"/>
      <c r="I6" s="76" t="s">
        <v>20</v>
      </c>
      <c r="J6" s="76" t="s">
        <v>21</v>
      </c>
      <c r="K6" s="76" t="s">
        <v>22</v>
      </c>
      <c r="L6" s="76" t="s">
        <v>23</v>
      </c>
      <c r="M6" s="76" t="s">
        <v>24</v>
      </c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4"/>
      <c r="B7" s="64"/>
      <c r="C7" s="56"/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6" t="s">
        <v>37</v>
      </c>
      <c r="D8" s="56">
        <f>' MID Term 1'!D6+'MID Term 2'!D6</f>
        <v>28</v>
      </c>
      <c r="E8" s="56">
        <f>' MID Term 1'!E6+'MID Term 2'!E6</f>
        <v>28</v>
      </c>
      <c r="F8" s="56">
        <f>' MID Term 1'!F6+'MID Term 2'!F6</f>
        <v>28</v>
      </c>
      <c r="G8" s="56">
        <f>' MID Term 1'!G6+'MID Term 2'!G6</f>
        <v>28</v>
      </c>
      <c r="H8" s="56">
        <f>' MID Term 1'!H6+'MID Term 2'!H6</f>
        <v>28</v>
      </c>
      <c r="I8" s="77">
        <v>0.75</v>
      </c>
      <c r="J8" s="77">
        <v>0.75</v>
      </c>
      <c r="K8" s="77">
        <v>0.75</v>
      </c>
      <c r="L8" s="77">
        <v>0.75</v>
      </c>
      <c r="M8" s="77">
        <v>0.75</v>
      </c>
      <c r="N8" s="62">
        <f>SUM(D8:H8)</f>
        <v>140</v>
      </c>
      <c r="O8" s="6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5" t="s">
        <v>40</v>
      </c>
      <c r="B9" s="2"/>
      <c r="C9" s="3"/>
      <c r="D9" s="78">
        <v>0.75</v>
      </c>
      <c r="E9" s="78">
        <v>0.75</v>
      </c>
      <c r="F9" s="78">
        <v>0.75</v>
      </c>
      <c r="G9" s="78">
        <v>0.75</v>
      </c>
      <c r="H9" s="78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9">
        <f>' MID Term 1'!D7+'MID Term 2'!D7</f>
        <v>25</v>
      </c>
      <c r="E10" s="79">
        <f>' MID Term 1'!E7+'MID Term 2'!E7</f>
        <v>24</v>
      </c>
      <c r="F10" s="79">
        <f>' MID Term 1'!F7+'MID Term 2'!F7</f>
        <v>25</v>
      </c>
      <c r="G10" s="79">
        <f>' MID Term 1'!G7+'MID Term 2'!G7</f>
        <v>25</v>
      </c>
      <c r="H10" s="79">
        <f>' MID Term 1'!H7+'MID Term 2'!H7</f>
        <v>27</v>
      </c>
      <c r="I10" s="80">
        <f t="shared" ref="I10:I14" si="1">IF((D10/$D$8)&gt;=$I$8,1,0)</f>
        <v>1</v>
      </c>
      <c r="J10" s="80">
        <f t="shared" ref="J10:J14" si="2">IF((E10/$E$8)&gt;=$J$8,1,0)</f>
        <v>1</v>
      </c>
      <c r="K10" s="80">
        <f t="shared" ref="K10:K14" si="3">IF((F10/$F$8)&gt;=$K$8,1,0)</f>
        <v>1</v>
      </c>
      <c r="L10" s="80">
        <f t="shared" ref="L10:L14" si="4">IF((G10/$G$8)&gt;=$L$8,1,0)</f>
        <v>1</v>
      </c>
      <c r="M10" s="80">
        <f t="shared" ref="M10:M14" si="5">IF((H10/$H$8)&gt;=$M$8,1,0)</f>
        <v>1</v>
      </c>
      <c r="N10" s="81">
        <f t="shared" ref="N10:N14" si="6">SUM(D10:H10)</f>
        <v>126</v>
      </c>
      <c r="O10" s="80">
        <f t="shared" ref="O10:O14" si="7">ROUND(N10/2,0)</f>
        <v>63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9">
        <f>' MID Term 1'!D8+'MID Term 2'!D8</f>
        <v>24</v>
      </c>
      <c r="E11" s="79">
        <f>' MID Term 1'!E8+'MID Term 2'!E8</f>
        <v>25</v>
      </c>
      <c r="F11" s="79">
        <f>' MID Term 1'!F8+'MID Term 2'!F8</f>
        <v>26</v>
      </c>
      <c r="G11" s="79">
        <f>' MID Term 1'!G8+'MID Term 2'!G8</f>
        <v>25</v>
      </c>
      <c r="H11" s="79">
        <f>' MID Term 1'!H8+'MID Term 2'!H8</f>
        <v>26</v>
      </c>
      <c r="I11" s="80">
        <f t="shared" si="1"/>
        <v>1</v>
      </c>
      <c r="J11" s="80">
        <f t="shared" si="2"/>
        <v>1</v>
      </c>
      <c r="K11" s="80">
        <f t="shared" si="3"/>
        <v>1</v>
      </c>
      <c r="L11" s="80">
        <f t="shared" si="4"/>
        <v>1</v>
      </c>
      <c r="M11" s="80">
        <f t="shared" si="5"/>
        <v>1</v>
      </c>
      <c r="N11" s="81">
        <f t="shared" si="6"/>
        <v>126</v>
      </c>
      <c r="O11" s="80">
        <f t="shared" si="7"/>
        <v>63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9">
        <f>' MID Term 1'!D9+'MID Term 2'!D9</f>
        <v>26</v>
      </c>
      <c r="E12" s="79">
        <f>' MID Term 1'!E9+'MID Term 2'!E9</f>
        <v>24</v>
      </c>
      <c r="F12" s="79">
        <f>' MID Term 1'!F9+'MID Term 2'!F9</f>
        <v>23</v>
      </c>
      <c r="G12" s="79">
        <f>' MID Term 1'!G9+'MID Term 2'!G9</f>
        <v>24</v>
      </c>
      <c r="H12" s="79">
        <f>' MID Term 1'!H9+'MID Term 2'!H9</f>
        <v>25</v>
      </c>
      <c r="I12" s="80">
        <f t="shared" si="1"/>
        <v>1</v>
      </c>
      <c r="J12" s="80">
        <f t="shared" si="2"/>
        <v>1</v>
      </c>
      <c r="K12" s="80">
        <f t="shared" si="3"/>
        <v>1</v>
      </c>
      <c r="L12" s="80">
        <f t="shared" si="4"/>
        <v>1</v>
      </c>
      <c r="M12" s="80">
        <f t="shared" si="5"/>
        <v>1</v>
      </c>
      <c r="N12" s="81">
        <f t="shared" si="6"/>
        <v>122</v>
      </c>
      <c r="O12" s="80">
        <f t="shared" si="7"/>
        <v>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9">
        <f>' MID Term 1'!D10+'MID Term 2'!D10</f>
        <v>23</v>
      </c>
      <c r="E13" s="79">
        <f>' MID Term 1'!E10+'MID Term 2'!E10</f>
        <v>22</v>
      </c>
      <c r="F13" s="79">
        <f>' MID Term 1'!F10+'MID Term 2'!F10</f>
        <v>20</v>
      </c>
      <c r="G13" s="79">
        <f>' MID Term 1'!G10+'MID Term 2'!G10</f>
        <v>23</v>
      </c>
      <c r="H13" s="79">
        <f>' MID Term 1'!H10+'MID Term 2'!H10</f>
        <v>24</v>
      </c>
      <c r="I13" s="80">
        <f t="shared" si="1"/>
        <v>1</v>
      </c>
      <c r="J13" s="80">
        <f t="shared" si="2"/>
        <v>1</v>
      </c>
      <c r="K13" s="80">
        <f t="shared" si="3"/>
        <v>0</v>
      </c>
      <c r="L13" s="80">
        <f t="shared" si="4"/>
        <v>1</v>
      </c>
      <c r="M13" s="80">
        <f t="shared" si="5"/>
        <v>1</v>
      </c>
      <c r="N13" s="81">
        <f t="shared" si="6"/>
        <v>112</v>
      </c>
      <c r="O13" s="80">
        <f t="shared" si="7"/>
        <v>56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9">
        <f>' MID Term 1'!D11+'MID Term 2'!D11</f>
        <v>26</v>
      </c>
      <c r="E14" s="79">
        <f>' MID Term 1'!E11+'MID Term 2'!E11</f>
        <v>24</v>
      </c>
      <c r="F14" s="79">
        <f>' MID Term 1'!F11+'MID Term 2'!F11</f>
        <v>25</v>
      </c>
      <c r="G14" s="79">
        <f>' MID Term 1'!G11+'MID Term 2'!G11</f>
        <v>23</v>
      </c>
      <c r="H14" s="79">
        <f>' MID Term 1'!H11+'MID Term 2'!H11</f>
        <v>24</v>
      </c>
      <c r="I14" s="80">
        <f t="shared" si="1"/>
        <v>1</v>
      </c>
      <c r="J14" s="80">
        <f t="shared" si="2"/>
        <v>1</v>
      </c>
      <c r="K14" s="80">
        <f t="shared" si="3"/>
        <v>1</v>
      </c>
      <c r="L14" s="80">
        <f t="shared" si="4"/>
        <v>1</v>
      </c>
      <c r="M14" s="80">
        <f t="shared" si="5"/>
        <v>1</v>
      </c>
      <c r="N14" s="81">
        <f t="shared" si="6"/>
        <v>122</v>
      </c>
      <c r="O14" s="80">
        <f t="shared" si="7"/>
        <v>61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56"/>
      <c r="B15" s="56"/>
      <c r="C15" s="56" t="s">
        <v>85</v>
      </c>
      <c r="D15" s="82">
        <v>5.0</v>
      </c>
      <c r="E15" s="82">
        <v>5.0</v>
      </c>
      <c r="F15" s="82">
        <v>5.0</v>
      </c>
      <c r="G15" s="82">
        <v>5.0</v>
      </c>
      <c r="H15" s="82">
        <v>5.0</v>
      </c>
      <c r="I15" s="82">
        <f t="shared" ref="I15:M15" si="8">SUM(I10:I14)</f>
        <v>5</v>
      </c>
      <c r="J15" s="82">
        <f t="shared" si="8"/>
        <v>5</v>
      </c>
      <c r="K15" s="82">
        <f t="shared" si="8"/>
        <v>4</v>
      </c>
      <c r="L15" s="82">
        <f t="shared" si="8"/>
        <v>5</v>
      </c>
      <c r="M15" s="82">
        <f t="shared" si="8"/>
        <v>5</v>
      </c>
      <c r="N15" s="56"/>
      <c r="O15" s="56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3" t="s">
        <v>86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54"/>
      <c r="O17" s="55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4"/>
      <c r="O18" s="55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60" t="s">
        <v>51</v>
      </c>
      <c r="B20" s="2"/>
      <c r="C20" s="3"/>
      <c r="D20" s="84" t="s">
        <v>52</v>
      </c>
      <c r="E20" s="84" t="s">
        <v>53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6" t="s">
        <v>87</v>
      </c>
      <c r="B21" s="2"/>
      <c r="C21" s="3"/>
      <c r="D21" s="85">
        <f>ROUND((I15/D15*100),0)</f>
        <v>100</v>
      </c>
      <c r="E21" s="84">
        <f t="shared" ref="E21:E25" si="9">IF(D21&gt;100,"ERROR",IF(D21&gt;=61,3,IF(D21&gt;=46,2,IF(D21&gt;=16,1,IF(D21&gt;15,0,0)))))</f>
        <v>3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6" t="s">
        <v>88</v>
      </c>
      <c r="B22" s="2"/>
      <c r="C22" s="3"/>
      <c r="D22" s="85">
        <f>ROUND((J15/E15*100),0)</f>
        <v>100</v>
      </c>
      <c r="E22" s="84">
        <f t="shared" si="9"/>
        <v>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6" t="s">
        <v>89</v>
      </c>
      <c r="B23" s="2"/>
      <c r="C23" s="3"/>
      <c r="D23" s="85">
        <f>ROUND((K15/F15*100),0)</f>
        <v>80</v>
      </c>
      <c r="E23" s="84">
        <f t="shared" si="9"/>
        <v>3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6" t="s">
        <v>90</v>
      </c>
      <c r="B24" s="2"/>
      <c r="C24" s="3"/>
      <c r="D24" s="85">
        <f>ROUND((L15/G15*100),0)</f>
        <v>100</v>
      </c>
      <c r="E24" s="84">
        <f t="shared" si="9"/>
        <v>3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6" t="s">
        <v>91</v>
      </c>
      <c r="B25" s="2"/>
      <c r="C25" s="3"/>
      <c r="D25" s="85">
        <f>ROUND((M15/H15*100),0)</f>
        <v>100</v>
      </c>
      <c r="E25" s="84">
        <f t="shared" si="9"/>
        <v>3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3" t="s">
        <v>92</v>
      </c>
      <c r="B26" s="42"/>
      <c r="C26" s="42"/>
      <c r="D26" s="42"/>
      <c r="E26" s="42"/>
      <c r="F26" s="42"/>
      <c r="G26" s="42"/>
      <c r="H26" s="43"/>
      <c r="I26" s="83" t="s">
        <v>93</v>
      </c>
      <c r="J26" s="42"/>
      <c r="K26" s="42"/>
      <c r="L26" s="42"/>
      <c r="M26" s="42"/>
      <c r="N26" s="42"/>
      <c r="O26" s="43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54"/>
      <c r="H27" s="55"/>
      <c r="I27" s="54"/>
      <c r="O27" s="55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4"/>
      <c r="H28" s="55"/>
      <c r="I28" s="54"/>
      <c r="O28" s="55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44"/>
      <c r="B29" s="45"/>
      <c r="C29" s="45"/>
      <c r="D29" s="45"/>
      <c r="E29" s="45"/>
      <c r="F29" s="45"/>
      <c r="G29" s="45"/>
      <c r="H29" s="46"/>
      <c r="I29" s="44"/>
      <c r="J29" s="45"/>
      <c r="K29" s="45"/>
      <c r="L29" s="45"/>
      <c r="M29" s="45"/>
      <c r="N29" s="45"/>
      <c r="O29" s="46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C30" s="8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6:H29"/>
    <mergeCell ref="I26:O29"/>
    <mergeCell ref="A16:O19"/>
    <mergeCell ref="A20:C20"/>
    <mergeCell ref="A21:C21"/>
    <mergeCell ref="A22:C22"/>
    <mergeCell ref="A23:C23"/>
    <mergeCell ref="A24:C24"/>
    <mergeCell ref="A25:C25"/>
  </mergeCells>
  <conditionalFormatting sqref="N10:O14 D15:H15">
    <cfRule type="containsText" dxfId="0" priority="1" operator="containsText" text="AB">
      <formula>NOT(ISERROR(SEARCH(("AB"),(N10))))</formula>
    </cfRule>
  </conditionalFormatting>
  <conditionalFormatting sqref="I10:M1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5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8" t="s">
        <v>95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9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9.5" customHeight="1">
      <c r="A6" s="9" t="s">
        <v>20</v>
      </c>
      <c r="B6" s="59">
        <f>((('Attainment Sheet Sessional'!$E21/3)*0.6)*'CO-PO Mapping'!B6)/3</f>
        <v>0.4</v>
      </c>
      <c r="C6" s="59">
        <f>((('Attainment Sheet Sessional'!$E21/3)*0.6)*'CO-PO Mapping'!C6)/3</f>
        <v>0.2</v>
      </c>
      <c r="D6" s="59">
        <f>((('Attainment Sheet Sessional'!$E21/3)*0.6)*'CO-PO Mapping'!D6)/3</f>
        <v>0</v>
      </c>
      <c r="E6" s="59">
        <f>((('Attainment Sheet Sessional'!$E21/3)*0.6)*'CO-PO Mapping'!E6)/3</f>
        <v>0.4</v>
      </c>
      <c r="F6" s="59">
        <f>((('Attainment Sheet Sessional'!$E21/3)*0.6)*'CO-PO Mapping'!F6)/3</f>
        <v>0.4</v>
      </c>
      <c r="G6" s="59">
        <f>((('Attainment Sheet Sessional'!$E21/3)*0.6)*'CO-PO Mapping'!G6)/3</f>
        <v>0.2</v>
      </c>
      <c r="H6" s="59">
        <f>((('Attainment Sheet Sessional'!$E21/3)*0.6)*'CO-PO Mapping'!H6)/3</f>
        <v>0</v>
      </c>
      <c r="I6" s="59">
        <f>((('Attainment Sheet Sessional'!$E21/3)*0.6)*'CO-PO Mapping'!I6)/3</f>
        <v>0</v>
      </c>
      <c r="J6" s="59">
        <f>((('Attainment Sheet Sessional'!$E21/3)*0.6)*'CO-PO Mapping'!J6)/3</f>
        <v>0.2</v>
      </c>
      <c r="K6" s="59">
        <f>((('Attainment Sheet Sessional'!$E21/3)*0.6)*'CO-PO Mapping'!K6)/3</f>
        <v>0.2</v>
      </c>
      <c r="L6" s="59">
        <f>((('Attainment Sheet Sessional'!$E21/3)*0.6)*'CO-PO Mapping'!L6)/3</f>
        <v>0</v>
      </c>
      <c r="M6" s="59">
        <f>((('Attainment Sheet Sessional'!$E21/3)*0.6)*'CO-PO Mapping'!M6)/3</f>
        <v>0.2</v>
      </c>
      <c r="N6" s="59">
        <f>((('Attainment Sheet Sessional'!$E21/3)*0.6)*'CO-PO Mapping'!N6)/3</f>
        <v>0.4</v>
      </c>
      <c r="O6" s="59">
        <f>((('Attainment Sheet Sessional'!$E21/3)*0.6)*'CO-PO Mapping'!O6)/3</f>
        <v>0.4</v>
      </c>
      <c r="P6" s="59">
        <f>((('Attainment Sheet Sessional'!$E21/3)*0.6)*'CO-PO Mapping'!P6)/3</f>
        <v>0.2</v>
      </c>
    </row>
    <row r="7" ht="19.5" customHeight="1">
      <c r="A7" s="9" t="s">
        <v>21</v>
      </c>
      <c r="B7" s="59">
        <f>((('Attainment Sheet Sessional'!$E22/3)*0.6)*'CO-PO Mapping'!B7)/3</f>
        <v>0.2</v>
      </c>
      <c r="C7" s="59">
        <f>((('Attainment Sheet Sessional'!$E22/3)*0.6)*'CO-PO Mapping'!C7)/3</f>
        <v>0.2</v>
      </c>
      <c r="D7" s="59">
        <f>((('Attainment Sheet Sessional'!$E22/3)*0.6)*'CO-PO Mapping'!D7)/3</f>
        <v>0.2</v>
      </c>
      <c r="E7" s="59">
        <f>((('Attainment Sheet Sessional'!$E22/3)*0.6)*'CO-PO Mapping'!E7)/3</f>
        <v>0.4</v>
      </c>
      <c r="F7" s="59">
        <f>((('Attainment Sheet Sessional'!$E22/3)*0.6)*'CO-PO Mapping'!F7)/3</f>
        <v>0.2</v>
      </c>
      <c r="G7" s="59">
        <f>((('Attainment Sheet Sessional'!$E22/3)*0.6)*'CO-PO Mapping'!G7)/3</f>
        <v>0.2</v>
      </c>
      <c r="H7" s="59">
        <f>((('Attainment Sheet Sessional'!$E22/3)*0.6)*'CO-PO Mapping'!H7)/3</f>
        <v>0</v>
      </c>
      <c r="I7" s="59">
        <f>((('Attainment Sheet Sessional'!$E22/3)*0.6)*'CO-PO Mapping'!I7)/3</f>
        <v>0</v>
      </c>
      <c r="J7" s="59">
        <f>((('Attainment Sheet Sessional'!$E22/3)*0.6)*'CO-PO Mapping'!J7)/3</f>
        <v>0.2</v>
      </c>
      <c r="K7" s="59">
        <f>((('Attainment Sheet Sessional'!$E22/3)*0.6)*'CO-PO Mapping'!K7)/3</f>
        <v>0.2</v>
      </c>
      <c r="L7" s="59">
        <f>((('Attainment Sheet Sessional'!$E22/3)*0.6)*'CO-PO Mapping'!L7)/3</f>
        <v>0</v>
      </c>
      <c r="M7" s="59">
        <f>((('Attainment Sheet Sessional'!$E22/3)*0.6)*'CO-PO Mapping'!M7)/3</f>
        <v>0.2</v>
      </c>
      <c r="N7" s="59">
        <f>((('Attainment Sheet Sessional'!$E22/3)*0.6)*'CO-PO Mapping'!N7)/3</f>
        <v>0.4</v>
      </c>
      <c r="O7" s="59">
        <f>((('Attainment Sheet Sessional'!$E22/3)*0.6)*'CO-PO Mapping'!O7)/3</f>
        <v>0.4</v>
      </c>
      <c r="P7" s="59">
        <f>((('Attainment Sheet Sessional'!$E22/3)*0.6)*'CO-PO Mapping'!P7)/3</f>
        <v>0.2</v>
      </c>
    </row>
    <row r="8" ht="19.5" customHeight="1">
      <c r="A8" s="9" t="s">
        <v>22</v>
      </c>
      <c r="B8" s="59">
        <f>((('Attainment Sheet Sessional'!$E23/3)*0.6)*'CO-PO Mapping'!B8)/3</f>
        <v>0.4</v>
      </c>
      <c r="C8" s="59">
        <f>((('Attainment Sheet Sessional'!$E23/3)*0.6)*'CO-PO Mapping'!C8)/3</f>
        <v>0.2</v>
      </c>
      <c r="D8" s="59">
        <f>((('Attainment Sheet Sessional'!$E23/3)*0.6)*'CO-PO Mapping'!D8)/3</f>
        <v>0.2</v>
      </c>
      <c r="E8" s="59">
        <f>((('Attainment Sheet Sessional'!$E23/3)*0.6)*'CO-PO Mapping'!E8)/3</f>
        <v>0.2</v>
      </c>
      <c r="F8" s="59">
        <f>((('Attainment Sheet Sessional'!$E23/3)*0.6)*'CO-PO Mapping'!F8)/3</f>
        <v>0</v>
      </c>
      <c r="G8" s="59">
        <f>((('Attainment Sheet Sessional'!$E23/3)*0.6)*'CO-PO Mapping'!G8)/3</f>
        <v>0</v>
      </c>
      <c r="H8" s="59">
        <f>((('Attainment Sheet Sessional'!$E23/3)*0.6)*'CO-PO Mapping'!H8)/3</f>
        <v>0</v>
      </c>
      <c r="I8" s="59">
        <f>((('Attainment Sheet Sessional'!$E23/3)*0.6)*'CO-PO Mapping'!I8)/3</f>
        <v>0</v>
      </c>
      <c r="J8" s="59">
        <f>((('Attainment Sheet Sessional'!$E23/3)*0.6)*'CO-PO Mapping'!J8)/3</f>
        <v>0.2</v>
      </c>
      <c r="K8" s="59">
        <f>((('Attainment Sheet Sessional'!$E23/3)*0.6)*'CO-PO Mapping'!K8)/3</f>
        <v>0</v>
      </c>
      <c r="L8" s="59">
        <f>((('Attainment Sheet Sessional'!$E23/3)*0.6)*'CO-PO Mapping'!L8)/3</f>
        <v>0</v>
      </c>
      <c r="M8" s="59">
        <f>((('Attainment Sheet Sessional'!$E23/3)*0.6)*'CO-PO Mapping'!M8)/3</f>
        <v>0</v>
      </c>
      <c r="N8" s="59">
        <f>((('Attainment Sheet Sessional'!$E23/3)*0.6)*'CO-PO Mapping'!N8)/3</f>
        <v>0.4</v>
      </c>
      <c r="O8" s="59">
        <f>((('Attainment Sheet Sessional'!$E23/3)*0.6)*'CO-PO Mapping'!O8)/3</f>
        <v>0.2</v>
      </c>
      <c r="P8" s="59">
        <f>((('Attainment Sheet Sessional'!$E23/3)*0.6)*'CO-PO Mapping'!P8)/3</f>
        <v>0.2</v>
      </c>
    </row>
    <row r="9" ht="19.5" customHeight="1">
      <c r="A9" s="9" t="s">
        <v>23</v>
      </c>
      <c r="B9" s="59">
        <f>((('Attainment Sheet Sessional'!$E24/3)*0.6)*'CO-PO Mapping'!B9)/3</f>
        <v>0.4</v>
      </c>
      <c r="C9" s="59">
        <f>((('Attainment Sheet Sessional'!$E24/3)*0.6)*'CO-PO Mapping'!C9)/3</f>
        <v>0.2</v>
      </c>
      <c r="D9" s="59">
        <f>((('Attainment Sheet Sessional'!$E24/3)*0.6)*'CO-PO Mapping'!D9)/3</f>
        <v>0.2</v>
      </c>
      <c r="E9" s="59">
        <f>((('Attainment Sheet Sessional'!$E24/3)*0.6)*'CO-PO Mapping'!E9)/3</f>
        <v>0.2</v>
      </c>
      <c r="F9" s="59">
        <f>((('Attainment Sheet Sessional'!$E24/3)*0.6)*'CO-PO Mapping'!F9)/3</f>
        <v>0</v>
      </c>
      <c r="G9" s="59">
        <f>((('Attainment Sheet Sessional'!$E24/3)*0.6)*'CO-PO Mapping'!G9)/3</f>
        <v>0</v>
      </c>
      <c r="H9" s="59">
        <f>((('Attainment Sheet Sessional'!$E24/3)*0.6)*'CO-PO Mapping'!H9)/3</f>
        <v>0</v>
      </c>
      <c r="I9" s="59">
        <f>((('Attainment Sheet Sessional'!$E24/3)*0.6)*'CO-PO Mapping'!I9)/3</f>
        <v>0</v>
      </c>
      <c r="J9" s="59">
        <f>((('Attainment Sheet Sessional'!$E24/3)*0.6)*'CO-PO Mapping'!J9)/3</f>
        <v>0.2</v>
      </c>
      <c r="K9" s="59">
        <f>((('Attainment Sheet Sessional'!$E24/3)*0.6)*'CO-PO Mapping'!K9)/3</f>
        <v>0</v>
      </c>
      <c r="L9" s="59">
        <f>((('Attainment Sheet Sessional'!$E24/3)*0.6)*'CO-PO Mapping'!L9)/3</f>
        <v>0</v>
      </c>
      <c r="M9" s="59">
        <f>((('Attainment Sheet Sessional'!$E24/3)*0.6)*'CO-PO Mapping'!M9)/3</f>
        <v>0</v>
      </c>
      <c r="N9" s="59">
        <f>((('Attainment Sheet Sessional'!$E24/3)*0.6)*'CO-PO Mapping'!N9)/3</f>
        <v>0.4</v>
      </c>
      <c r="O9" s="59">
        <f>((('Attainment Sheet Sessional'!$E24/3)*0.6)*'CO-PO Mapping'!O9)/3</f>
        <v>0.2</v>
      </c>
      <c r="P9" s="59">
        <f>((('Attainment Sheet Sessional'!$E24/3)*0.6)*'CO-PO Mapping'!P9)/3</f>
        <v>0.2</v>
      </c>
    </row>
    <row r="10" ht="19.5" customHeight="1">
      <c r="A10" s="9" t="s">
        <v>24</v>
      </c>
      <c r="B10" s="59">
        <f>((('Attainment Sheet Sessional'!$E25/3)*0.6)*'CO-PO Mapping'!B10)/3</f>
        <v>0.4</v>
      </c>
      <c r="C10" s="59">
        <f>((('Attainment Sheet Sessional'!$E25/3)*0.6)*'CO-PO Mapping'!C10)/3</f>
        <v>0.2</v>
      </c>
      <c r="D10" s="59">
        <f>((('Attainment Sheet Sessional'!$E25/3)*0.6)*'CO-PO Mapping'!D10)/3</f>
        <v>0.2</v>
      </c>
      <c r="E10" s="59">
        <f>((('Attainment Sheet Sessional'!$E25/3)*0.6)*'CO-PO Mapping'!E10)/3</f>
        <v>0.2</v>
      </c>
      <c r="F10" s="59">
        <f>((('Attainment Sheet Sessional'!$E25/3)*0.6)*'CO-PO Mapping'!F10)/3</f>
        <v>0</v>
      </c>
      <c r="G10" s="59">
        <f>((('Attainment Sheet Sessional'!$E25/3)*0.6)*'CO-PO Mapping'!G10)/3</f>
        <v>0</v>
      </c>
      <c r="H10" s="59">
        <f>((('Attainment Sheet Sessional'!$E25/3)*0.6)*'CO-PO Mapping'!H10)/3</f>
        <v>0</v>
      </c>
      <c r="I10" s="59">
        <f>((('Attainment Sheet Sessional'!$E25/3)*0.6)*'CO-PO Mapping'!I10)/3</f>
        <v>0</v>
      </c>
      <c r="J10" s="59">
        <f>((('Attainment Sheet Sessional'!$E25/3)*0.6)*'CO-PO Mapping'!J10)/3</f>
        <v>0.2</v>
      </c>
      <c r="K10" s="59">
        <f>((('Attainment Sheet Sessional'!$E25/3)*0.6)*'CO-PO Mapping'!K10)/3</f>
        <v>0</v>
      </c>
      <c r="L10" s="59">
        <f>((('Attainment Sheet Sessional'!$E25/3)*0.6)*'CO-PO Mapping'!L10)/3</f>
        <v>0</v>
      </c>
      <c r="M10" s="59">
        <f>((('Attainment Sheet Sessional'!$E25/3)*0.6)*'CO-PO Mapping'!M10)/3</f>
        <v>0</v>
      </c>
      <c r="N10" s="59">
        <f>((('Attainment Sheet Sessional'!$E25/3)*0.6)*'CO-PO Mapping'!N10)/3</f>
        <v>0.4</v>
      </c>
      <c r="O10" s="59">
        <f>((('Attainment Sheet Sessional'!$E25/3)*0.6)*'CO-PO Mapping'!O10)/3</f>
        <v>0.2</v>
      </c>
      <c r="P10" s="59">
        <f>((('Attainment Sheet Sessional'!$E25/3)*0.6)*'CO-PO Mapping'!P10)/3</f>
        <v>0.2</v>
      </c>
    </row>
    <row r="11">
      <c r="A11" s="9" t="s">
        <v>25</v>
      </c>
      <c r="B11" s="59">
        <f t="shared" ref="B11:P11" si="1">AVERAGE(B6:B10)</f>
        <v>0.36</v>
      </c>
      <c r="C11" s="59">
        <f t="shared" si="1"/>
        <v>0.2</v>
      </c>
      <c r="D11" s="59">
        <f t="shared" si="1"/>
        <v>0.16</v>
      </c>
      <c r="E11" s="59">
        <f t="shared" si="1"/>
        <v>0.28</v>
      </c>
      <c r="F11" s="59">
        <f t="shared" si="1"/>
        <v>0.12</v>
      </c>
      <c r="G11" s="59">
        <f t="shared" si="1"/>
        <v>0.08</v>
      </c>
      <c r="H11" s="59">
        <f t="shared" si="1"/>
        <v>0</v>
      </c>
      <c r="I11" s="59">
        <f t="shared" si="1"/>
        <v>0</v>
      </c>
      <c r="J11" s="59">
        <f t="shared" si="1"/>
        <v>0.2</v>
      </c>
      <c r="K11" s="59">
        <f t="shared" si="1"/>
        <v>0.08</v>
      </c>
      <c r="L11" s="59">
        <f t="shared" si="1"/>
        <v>0</v>
      </c>
      <c r="M11" s="59">
        <f t="shared" si="1"/>
        <v>0.08</v>
      </c>
      <c r="N11" s="59">
        <f t="shared" si="1"/>
        <v>0.4</v>
      </c>
      <c r="O11" s="59">
        <f t="shared" si="1"/>
        <v>0.28</v>
      </c>
      <c r="P11" s="59">
        <f t="shared" si="1"/>
        <v>0.2</v>
      </c>
    </row>
    <row r="12" ht="39.75" customHeight="1">
      <c r="A12" s="60" t="s">
        <v>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5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8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6" t="s">
        <v>72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5" t="s">
        <v>67</v>
      </c>
      <c r="B6" s="59">
        <f>'Attainment Tool 1 C to PO'!B6+'Attainment CO to PO Sessional'!B11</f>
        <v>1.248888889</v>
      </c>
      <c r="C6" s="59">
        <f>'Attainment Tool 1 C to PO'!C6+'Attainment CO to PO Sessional'!C11</f>
        <v>0.7333333333</v>
      </c>
      <c r="D6" s="59">
        <f>'Attainment Tool 1 C to PO'!D6+'Attainment CO to PO Sessional'!D11</f>
        <v>0.5155555556</v>
      </c>
      <c r="E6" s="59">
        <f>'Attainment Tool 1 C to PO'!E6+'Attainment CO to PO Sessional'!E11</f>
        <v>1.168888889</v>
      </c>
      <c r="F6" s="59">
        <f>'Attainment Tool 1 C to PO'!F6+'Attainment CO to PO Sessional'!F11</f>
        <v>0.6533333333</v>
      </c>
      <c r="G6" s="59">
        <f>'Attainment Tool 1 C to PO'!G6+'Attainment CO to PO Sessional'!G11</f>
        <v>0.4355555556</v>
      </c>
      <c r="H6" s="59">
        <f>'Attainment Tool 1 C to PO'!H6+'Attainment CO to PO Sessional'!H11</f>
        <v>0</v>
      </c>
      <c r="I6" s="59">
        <f>'Attainment Tool 1 C to PO'!I6+'Attainment CO to PO Sessional'!I11</f>
        <v>0</v>
      </c>
      <c r="J6" s="59">
        <f>'Attainment Tool 1 C to PO'!J6+'Attainment CO to PO Sessional'!J11</f>
        <v>0.7333333333</v>
      </c>
      <c r="K6" s="59">
        <f>'Attainment Tool 1 C to PO'!K6+'Attainment CO to PO Sessional'!K11</f>
        <v>0.4355555556</v>
      </c>
      <c r="L6" s="59">
        <f>'Attainment Tool 1 C to PO'!L6+'Attainment CO to PO Sessional'!L11</f>
        <v>0</v>
      </c>
      <c r="M6" s="59">
        <f>'Attainment Tool 1 C to PO'!M6+'Attainment CO to PO Sessional'!M11</f>
        <v>0.4355555556</v>
      </c>
      <c r="N6" s="59">
        <f>'Attainment Tool 1 C to PO'!N6+'Attainment CO to PO Sessional'!N11</f>
        <v>1.466666667</v>
      </c>
      <c r="O6" s="59">
        <f>'Attainment Tool 1 C to PO'!O6+'Attainment CO to PO Sessional'!O11</f>
        <v>1.168888889</v>
      </c>
      <c r="P6" s="59">
        <f>'Attainment Tool 1 C to PO'!P6+'Attainment CO to PO Sessional'!P11</f>
        <v>0.7333333333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9" t="s">
        <v>98</v>
      </c>
      <c r="B7" s="59">
        <f t="shared" ref="B7:P7" si="1">ROUND(B6,0)</f>
        <v>1</v>
      </c>
      <c r="C7" s="59">
        <f t="shared" si="1"/>
        <v>1</v>
      </c>
      <c r="D7" s="59">
        <f t="shared" si="1"/>
        <v>1</v>
      </c>
      <c r="E7" s="59">
        <f t="shared" si="1"/>
        <v>1</v>
      </c>
      <c r="F7" s="59">
        <f t="shared" si="1"/>
        <v>1</v>
      </c>
      <c r="G7" s="59">
        <f t="shared" si="1"/>
        <v>0</v>
      </c>
      <c r="H7" s="59">
        <f t="shared" si="1"/>
        <v>0</v>
      </c>
      <c r="I7" s="59">
        <f t="shared" si="1"/>
        <v>0</v>
      </c>
      <c r="J7" s="59">
        <f t="shared" si="1"/>
        <v>1</v>
      </c>
      <c r="K7" s="59">
        <f t="shared" si="1"/>
        <v>0</v>
      </c>
      <c r="L7" s="59">
        <f t="shared" si="1"/>
        <v>0</v>
      </c>
      <c r="M7" s="59">
        <f t="shared" si="1"/>
        <v>0</v>
      </c>
      <c r="N7" s="59">
        <f t="shared" si="1"/>
        <v>1</v>
      </c>
      <c r="O7" s="59">
        <f t="shared" si="1"/>
        <v>1</v>
      </c>
      <c r="P7" s="59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0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