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activeTab="6"/>
  </bookViews>
  <sheets>
    <sheet name="Fee cons" sheetId="6" r:id="rId1"/>
    <sheet name="2019-20" sheetId="1" r:id="rId2"/>
    <sheet name="2018-19" sheetId="2" r:id="rId3"/>
    <sheet name="2017-18" sheetId="3" r:id="rId4"/>
    <sheet name="2016-17" sheetId="5" r:id="rId5"/>
    <sheet name="2015-16" sheetId="8" r:id="rId6"/>
    <sheet name="calculation" sheetId="4" r:id="rId7"/>
  </sheets>
  <externalReferences>
    <externalReference r:id="rId8"/>
  </externalReferences>
  <definedNames>
    <definedName name="Gender">[1]Sheet2!$B$1:$B$2</definedName>
    <definedName name="_xlnm.Print_Area" localSheetId="0">'Fee cons'!$A$1:$Z$264</definedName>
  </definedNames>
  <calcPr calcId="124519"/>
</workbook>
</file>

<file path=xl/calcChain.xml><?xml version="1.0" encoding="utf-8"?>
<calcChain xmlns="http://schemas.openxmlformats.org/spreadsheetml/2006/main">
  <c r="E243" i="8"/>
  <c r="N4" i="5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3"/>
  <c r="O341" l="1"/>
  <c r="O342"/>
  <c r="O343"/>
  <c r="O344"/>
  <c r="O345"/>
  <c r="O346"/>
  <c r="O347"/>
  <c r="O348"/>
  <c r="O349"/>
  <c r="O350"/>
  <c r="O351"/>
  <c r="O352"/>
  <c r="O354"/>
  <c r="O355"/>
  <c r="O356"/>
  <c r="O357"/>
  <c r="O361"/>
  <c r="O378"/>
  <c r="O379"/>
  <c r="N309"/>
  <c r="N310"/>
  <c r="O310" s="1"/>
  <c r="N311"/>
  <c r="N312"/>
  <c r="O312" s="1"/>
  <c r="N313"/>
  <c r="N314"/>
  <c r="O314" s="1"/>
  <c r="N315"/>
  <c r="O315" s="1"/>
  <c r="N316"/>
  <c r="O311"/>
  <c r="O313"/>
  <c r="C308"/>
  <c r="N305"/>
  <c r="O305" s="1"/>
  <c r="N306"/>
  <c r="O306" s="1"/>
  <c r="N307"/>
  <c r="O307" s="1"/>
  <c r="N308"/>
  <c r="O308" s="1"/>
  <c r="O309"/>
  <c r="O316" l="1"/>
  <c r="N317"/>
  <c r="O317" s="1"/>
  <c r="N318"/>
  <c r="O318" s="1"/>
  <c r="N319"/>
  <c r="O319" s="1"/>
  <c r="N320"/>
  <c r="O320" s="1"/>
  <c r="N321"/>
  <c r="O321" s="1"/>
  <c r="N322"/>
  <c r="O322" s="1"/>
  <c r="N323"/>
  <c r="O323" s="1"/>
  <c r="N324"/>
  <c r="O324" s="1"/>
  <c r="N325"/>
  <c r="O325" s="1"/>
  <c r="N326"/>
  <c r="O326" s="1"/>
  <c r="N327"/>
  <c r="O327" s="1"/>
  <c r="N328"/>
  <c r="O328" s="1"/>
  <c r="N329"/>
  <c r="O329" s="1"/>
  <c r="N330"/>
  <c r="O330" s="1"/>
  <c r="N331"/>
  <c r="O331" s="1"/>
  <c r="N332"/>
  <c r="O332" s="1"/>
  <c r="N333"/>
  <c r="O333" s="1"/>
  <c r="N334"/>
  <c r="O334" s="1"/>
  <c r="N335"/>
  <c r="O335" s="1"/>
  <c r="N336"/>
  <c r="O336" s="1"/>
  <c r="N337"/>
  <c r="O337" s="1"/>
  <c r="N338"/>
  <c r="O338" s="1"/>
  <c r="N339"/>
  <c r="O339" s="1"/>
  <c r="N340"/>
  <c r="O340" s="1"/>
  <c r="N341"/>
  <c r="N342"/>
  <c r="N343"/>
  <c r="N344"/>
  <c r="N345"/>
  <c r="N346"/>
  <c r="N347"/>
  <c r="N348"/>
  <c r="N349"/>
  <c r="N350"/>
  <c r="N351"/>
  <c r="N352"/>
  <c r="N353"/>
  <c r="O353" s="1"/>
  <c r="N354"/>
  <c r="N355"/>
  <c r="N356"/>
  <c r="N357"/>
  <c r="N358"/>
  <c r="O358" s="1"/>
  <c r="N359"/>
  <c r="O359" s="1"/>
  <c r="N360"/>
  <c r="O360" s="1"/>
  <c r="N361"/>
  <c r="N362"/>
  <c r="O362" s="1"/>
  <c r="N363"/>
  <c r="O363" s="1"/>
  <c r="N364"/>
  <c r="O364" s="1"/>
  <c r="N365"/>
  <c r="O365" s="1"/>
  <c r="N366"/>
  <c r="N368"/>
  <c r="O368" s="1"/>
  <c r="N369"/>
  <c r="O369" s="1"/>
  <c r="N370"/>
  <c r="O370" s="1"/>
  <c r="N371"/>
  <c r="O371" s="1"/>
  <c r="N372"/>
  <c r="O372" s="1"/>
  <c r="N373"/>
  <c r="O373" s="1"/>
  <c r="N374"/>
  <c r="O374" s="1"/>
  <c r="N375"/>
  <c r="O375" s="1"/>
  <c r="N376"/>
  <c r="O376" s="1"/>
  <c r="N377"/>
  <c r="O377" s="1"/>
  <c r="N304"/>
  <c r="O304" s="1"/>
  <c r="C386"/>
  <c r="F204" i="6"/>
  <c r="N199"/>
  <c r="F197"/>
  <c r="F187"/>
  <c r="F186"/>
  <c r="F171"/>
  <c r="F162"/>
  <c r="F160"/>
  <c r="F159"/>
  <c r="F144"/>
  <c r="F130"/>
  <c r="F127"/>
  <c r="F126"/>
  <c r="F110"/>
  <c r="F107"/>
  <c r="F100"/>
  <c r="F89"/>
  <c r="F78"/>
  <c r="F67"/>
  <c r="F61"/>
  <c r="F60"/>
  <c r="F57"/>
  <c r="F56"/>
  <c r="F52"/>
  <c r="F44"/>
  <c r="F42"/>
  <c r="F35"/>
  <c r="F33"/>
  <c r="F27"/>
  <c r="F25"/>
  <c r="F24"/>
  <c r="I23"/>
  <c r="F23"/>
  <c r="F21"/>
  <c r="F17"/>
  <c r="F15"/>
  <c r="F13"/>
  <c r="O366" i="5" l="1"/>
  <c r="N367"/>
  <c r="O367" s="1"/>
  <c r="M218" i="3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K287"/>
  <c r="D287"/>
  <c r="E287"/>
  <c r="F287"/>
  <c r="G287"/>
  <c r="H287"/>
  <c r="I287"/>
  <c r="J287"/>
  <c r="L287"/>
  <c r="C287"/>
  <c r="D42" i="4"/>
  <c r="D44" s="1"/>
  <c r="L175" i="1"/>
  <c r="K175"/>
  <c r="D175"/>
  <c r="E175"/>
  <c r="G175"/>
  <c r="H175"/>
  <c r="I175"/>
  <c r="J175"/>
  <c r="C175"/>
  <c r="D235" i="2"/>
  <c r="D21" i="4"/>
  <c r="D30" s="1"/>
  <c r="E235" i="2" l="1"/>
  <c r="F235"/>
  <c r="G235"/>
  <c r="H235"/>
  <c r="I235"/>
  <c r="J235"/>
  <c r="K235"/>
  <c r="N235"/>
  <c r="O235"/>
  <c r="D13" i="4"/>
  <c r="C13"/>
  <c r="D5" l="1"/>
  <c r="C5"/>
  <c r="D6"/>
  <c r="C6"/>
  <c r="D12"/>
  <c r="C12"/>
  <c r="D11"/>
  <c r="C11"/>
  <c r="D10"/>
  <c r="C10"/>
  <c r="D9"/>
  <c r="C9"/>
  <c r="D8"/>
  <c r="C8"/>
  <c r="D7"/>
  <c r="C7"/>
  <c r="M148" i="3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D15" i="4"/>
  <c r="M5" i="3"/>
  <c r="M6"/>
  <c r="M7"/>
  <c r="M8"/>
  <c r="M9"/>
  <c r="M10"/>
  <c r="M11"/>
  <c r="M12"/>
  <c r="M13"/>
  <c r="M15"/>
  <c r="M17"/>
  <c r="M20"/>
  <c r="M21"/>
  <c r="M23"/>
  <c r="M24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4"/>
  <c r="M217" i="2" l="1"/>
  <c r="M218"/>
  <c r="M219"/>
  <c r="M220"/>
  <c r="M221"/>
  <c r="M222"/>
  <c r="M223"/>
  <c r="M224"/>
  <c r="M225"/>
  <c r="M226"/>
  <c r="M227"/>
  <c r="M228"/>
  <c r="M188"/>
  <c r="M189"/>
  <c r="M190"/>
  <c r="M191"/>
  <c r="M192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L107"/>
  <c r="L128"/>
  <c r="L77"/>
  <c r="L76"/>
  <c r="L235" l="1"/>
  <c r="M4"/>
  <c r="M5"/>
  <c r="M6"/>
  <c r="M7"/>
  <c r="M8"/>
  <c r="M9"/>
  <c r="M10"/>
  <c r="M11"/>
  <c r="M12"/>
  <c r="M13"/>
  <c r="M15"/>
  <c r="M17"/>
  <c r="M20"/>
  <c r="M21"/>
  <c r="M23"/>
  <c r="M24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93"/>
  <c r="M3"/>
  <c r="M235" l="1"/>
  <c r="L75" i="1" l="1"/>
  <c r="L76"/>
  <c r="L77"/>
  <c r="L78"/>
  <c r="L79"/>
  <c r="L80"/>
  <c r="L81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74"/>
  <c r="F82"/>
  <c r="L82" l="1"/>
  <c r="F175"/>
</calcChain>
</file>

<file path=xl/sharedStrings.xml><?xml version="1.0" encoding="utf-8"?>
<sst xmlns="http://schemas.openxmlformats.org/spreadsheetml/2006/main" count="2415" uniqueCount="1056">
  <si>
    <t>Himanshu Manoti 17 ME D</t>
  </si>
  <si>
    <t>Sakshi Madrecha 17 CS Spot Branch Change</t>
  </si>
  <si>
    <t>Dev Sawai Mistry 17 CE D</t>
  </si>
  <si>
    <t>Mehul Mishra 17 ME 1 TFWS</t>
  </si>
  <si>
    <t>Pankaj K Gautam 17 ME D</t>
  </si>
  <si>
    <t>Yashish Menaria 17 ME D</t>
  </si>
  <si>
    <t>Lovish Thada 17 CS D Branch Change</t>
  </si>
  <si>
    <t>Mahivardhan S Chundawat 17 CE D</t>
  </si>
  <si>
    <t>Mahendra Kumar 17 CE 1</t>
  </si>
  <si>
    <t>Devendra Joshi 17 CE Spot</t>
  </si>
  <si>
    <t>Kamal Kumawat 17 CE 1</t>
  </si>
  <si>
    <t>Sana Mev 17 EC 3</t>
  </si>
  <si>
    <t>Suresh Kumar 17 CE 1</t>
  </si>
  <si>
    <t>Tapesh Menaria 17 EC D</t>
  </si>
  <si>
    <t>Gourav Purbia 17 CE 1</t>
  </si>
  <si>
    <t>Shubham Joshi 17 ME 3</t>
  </si>
  <si>
    <t>Ved Prakash Gupta 17 CS 1</t>
  </si>
  <si>
    <t>Hemant Patel 17 IT 2</t>
  </si>
  <si>
    <t>Himanshu Vadhwani 17 ME D</t>
  </si>
  <si>
    <t>Om Prakash Prajapat 17 CE D</t>
  </si>
  <si>
    <t>Roopin Kothari 17 IT D</t>
  </si>
  <si>
    <t>Varsha Choudhary 17 CS 1</t>
  </si>
  <si>
    <t>Krishna Choudhary 17 CE D</t>
  </si>
  <si>
    <t>Nilesh Sahitya 17 CS 1</t>
  </si>
  <si>
    <t>Ritu Sen 17 IT 1</t>
  </si>
  <si>
    <t>Mohammed Afzal Raza 17 CS 1 Internal</t>
  </si>
  <si>
    <t>Ratiksha Khatik 17 CS 1 Branch Change</t>
  </si>
  <si>
    <t>Kartik Kumawat 17 CS 1</t>
  </si>
  <si>
    <t>Rakshit Joshi 17 CS 1</t>
  </si>
  <si>
    <t>Jay Nagda 18 CE Leep</t>
  </si>
  <si>
    <t>Jaswant Suthar 17 ME D</t>
  </si>
  <si>
    <t>Virendra Singh 17 CS Spot</t>
  </si>
  <si>
    <t>Priyanshu Choudhary 17 IT TFWS</t>
  </si>
  <si>
    <t>Mohd Sarwar Rather 17 CE D</t>
  </si>
  <si>
    <t>Shakti S Chouhan 17 EEE 3</t>
  </si>
  <si>
    <t>Rubia Yousuf 17 IT D</t>
  </si>
  <si>
    <t>Ajay Gour 18 EC Branch Change</t>
  </si>
  <si>
    <t>Akshay Sharma 18 CS 1</t>
  </si>
  <si>
    <t>Bhuveneshwari Dhamala 18 EE 1</t>
  </si>
  <si>
    <t>Dhairya Kanthalia 18 CS D</t>
  </si>
  <si>
    <t>Dikshant Panya 18 CE</t>
  </si>
  <si>
    <t>Mohit Sadhwani 18 CS D</t>
  </si>
  <si>
    <t>Om Prakash Kumawat 18 EC 1</t>
  </si>
  <si>
    <t>Sanjay Patel 18 ME D</t>
  </si>
  <si>
    <t>Tanmany Prajapat 18 CS D</t>
  </si>
  <si>
    <t>Wasim Ahmed 18 CS Spe</t>
  </si>
  <si>
    <t>Aayush Dadhich 18 CS 1</t>
  </si>
  <si>
    <t>Bhavana Meena 18 CE D</t>
  </si>
  <si>
    <t>Bhavya Lohar 18 CS D</t>
  </si>
  <si>
    <t>Chagan Singh 18 CE D</t>
  </si>
  <si>
    <t>Divya Darshan 19 CS LEEP</t>
  </si>
  <si>
    <t>Harshita Mehta 18 CS 1</t>
  </si>
  <si>
    <t>Himansh Soni 18 CS D</t>
  </si>
  <si>
    <t>Kuldeep Prajapat 18 CE 1 TFWS</t>
  </si>
  <si>
    <t>Lakhan Prajapwat 18 CS D</t>
  </si>
  <si>
    <t>Lokesh Kumar Slavi B 18 EC</t>
  </si>
  <si>
    <t>Nimit Ranka 18 CS 1</t>
  </si>
  <si>
    <t>Payal Patel 18 CS 1</t>
  </si>
  <si>
    <t>Pooja Dave 19 CS LEEP</t>
  </si>
  <si>
    <t>Rahul Badlani 18 CS D</t>
  </si>
  <si>
    <t>Sankalp Nagda 18 ME</t>
  </si>
  <si>
    <t>Tarun Tailor 18 CS 2</t>
  </si>
  <si>
    <t>Tina Soni 18 CS 1 TFWS</t>
  </si>
  <si>
    <t>tution fee</t>
  </si>
  <si>
    <t>Yash Choubisa</t>
  </si>
  <si>
    <t>Prerna Paliwal 17 CS Spot Branch Change</t>
  </si>
  <si>
    <t>Bhuvnesh Suthar 17 CE 1</t>
  </si>
  <si>
    <t>Shivam Soni 17 IT Spot</t>
  </si>
  <si>
    <t>Aayushi Nimawat 16 CE 3</t>
  </si>
  <si>
    <t>Ajaypal S Rathore 16 ME M</t>
  </si>
  <si>
    <t>Bhavesh Babel 16 IT 3</t>
  </si>
  <si>
    <t>Bhavya Kunwar Rawat 16 ME D</t>
  </si>
  <si>
    <t>Cheshta Pandit 16 ME</t>
  </si>
  <si>
    <t>Chetan Joshi 16 ME Sp</t>
  </si>
  <si>
    <t>Devashish Mali 16 EC 2 TFWS</t>
  </si>
  <si>
    <t>Divya Sachdev 16 CS 2</t>
  </si>
  <si>
    <t>Gaurav Suthar 16 CE D</t>
  </si>
  <si>
    <t>Gopal Joshi 16 CE TO ME</t>
  </si>
  <si>
    <t>Hardik K Chhipa 16 ME M</t>
  </si>
  <si>
    <t>Harish Nagda 16 ME D</t>
  </si>
  <si>
    <t>Harshita Dodeja 16 EC M</t>
  </si>
  <si>
    <t>Harshvardhan S Rajput 16 ME M</t>
  </si>
  <si>
    <t>Hatriya Govind Madanlal 16 CE 3</t>
  </si>
  <si>
    <t>Ishani Meena 16 CE 1</t>
  </si>
  <si>
    <t>Jai Mandot 16 ME 1</t>
  </si>
  <si>
    <t>Jigar Vyas 16 CE 6</t>
  </si>
  <si>
    <t>Kanika Mathur 16 EC D</t>
  </si>
  <si>
    <t>Kavish Chittora 16 EEE 1 TFWS</t>
  </si>
  <si>
    <t>Kirtesh K Kalal 16 CE 1</t>
  </si>
  <si>
    <t>Kunjal Jain 16 CE M</t>
  </si>
  <si>
    <t>Kunjpreet Kaur 16 CE 1</t>
  </si>
  <si>
    <t>Lala Rebari 16 ME D</t>
  </si>
  <si>
    <t>Mahendra Prajapat 16 ME 1</t>
  </si>
  <si>
    <t>Manali Gorwani 16 CS M</t>
  </si>
  <si>
    <t>Manthan Joshi 16 ME S</t>
  </si>
  <si>
    <t>Mayank Kumawat 16 EC 2 Tfws</t>
  </si>
  <si>
    <t>Niharika Sharma 16 CE M</t>
  </si>
  <si>
    <t>Prateek Jain 16 CS D</t>
  </si>
  <si>
    <t>Praveen Kumar 16 CE Spe Co</t>
  </si>
  <si>
    <t>Priyanka Agarwal 16 CS 1</t>
  </si>
  <si>
    <t>Rahul Menaria 16 ME M</t>
  </si>
  <si>
    <t>Rakesh Ameta 16 CE</t>
  </si>
  <si>
    <t>Rashmi Sharma 16 CS 2</t>
  </si>
  <si>
    <t>Ritika Purbia 16 EEE D</t>
  </si>
  <si>
    <t>Sahil Galundia 16 EEE 1 TFWS</t>
  </si>
  <si>
    <t>Sushil Dak 16 CE 1</t>
  </si>
  <si>
    <t>Tanmay Agarwal 16 CE D</t>
  </si>
  <si>
    <t>Tanvi Jain 16 EC 3</t>
  </si>
  <si>
    <t>Umesh Purbia 16 CE to EE</t>
  </si>
  <si>
    <t>Vaibhav Lohar 16 ME to CS</t>
  </si>
  <si>
    <t>Vijay S Rajput 16 CE Sp R</t>
  </si>
  <si>
    <t>Vinod Meghwal 16 CS 1</t>
  </si>
  <si>
    <t>Afsha Qadir 16 EC D J&amp; K</t>
  </si>
  <si>
    <t>Asmat Yasmeen 16 EC D J &amp; K</t>
  </si>
  <si>
    <t>Bhagwan L Gurjar 16 EEE D</t>
  </si>
  <si>
    <t>Kishan Dangi 16 CE 4 TFWS</t>
  </si>
  <si>
    <t>Kulsum Qadir 16 EC D J &amp; K</t>
  </si>
  <si>
    <t>Lokendra S Jhala 16 ME D</t>
  </si>
  <si>
    <t>Snober Shams 16 EC D J &amp; K</t>
  </si>
  <si>
    <t>Kishor S Rathore 16 CE D</t>
  </si>
  <si>
    <t>Lakshit Singh rathore</t>
  </si>
  <si>
    <t>Anil Ghoti 16 EEE  M</t>
  </si>
  <si>
    <t>Bhavana Tak 16 EC D</t>
  </si>
  <si>
    <t>Himmat Khatik 16 EC D</t>
  </si>
  <si>
    <t>Lokesh  Lohar 16 EE 2 TFWS</t>
  </si>
  <si>
    <t>Pawan Rathore 16 ME 3 TFWS</t>
  </si>
  <si>
    <t>Priyansh Bhardwaj 16 CS D</t>
  </si>
  <si>
    <t>Ronak Baya 16 CE  M</t>
  </si>
  <si>
    <t>Sunil Ghoti 16 EEE D</t>
  </si>
  <si>
    <t>Dhanraj Thawani 19 CS</t>
  </si>
  <si>
    <t>Dharmendra Vaishnav 19 EC</t>
  </si>
  <si>
    <t>Diksha Udaniya 19 CS</t>
  </si>
  <si>
    <t>Divyata Sanadhya 19 CS</t>
  </si>
  <si>
    <t>Kanishka Jain 19 CS I</t>
  </si>
  <si>
    <t>Lucky Jadia 19 EC</t>
  </si>
  <si>
    <t>Mayank Soni 19 ME</t>
  </si>
  <si>
    <t>Mehul Purbia 19 ME</t>
  </si>
  <si>
    <t>Milind Gour 19 CS</t>
  </si>
  <si>
    <t>Muskaan Ojha 19 EC</t>
  </si>
  <si>
    <t>Pranjal Paliwal 19 CE</t>
  </si>
  <si>
    <t>Praveen Banjara 19 ME</t>
  </si>
  <si>
    <t>Praveen Kumar 19 CE</t>
  </si>
  <si>
    <t>Sanjana Purbia 19 CS I</t>
  </si>
  <si>
    <t>Shalini Sharma  19 ME</t>
  </si>
  <si>
    <t>Tarun Kumar Paliwal 19 CS I</t>
  </si>
  <si>
    <t>Udit Hinger 19 CS</t>
  </si>
  <si>
    <t>Vaibhav Mishra 19 CS I</t>
  </si>
  <si>
    <t>Vipul Kumar Tamboli 19 CS</t>
  </si>
  <si>
    <t>Vishwajeet Singh 19 CS</t>
  </si>
  <si>
    <t>Yogesh Kumar S/o Bhoma Ram 19 CS</t>
  </si>
  <si>
    <t>Arvind Menaria</t>
  </si>
  <si>
    <t>Rishabh Sarupria</t>
  </si>
  <si>
    <t>lavish shrimal</t>
  </si>
  <si>
    <t>vikas garg</t>
  </si>
  <si>
    <t>mohit wadhwani</t>
  </si>
  <si>
    <t>Jaiveer Singh Rathore</t>
  </si>
  <si>
    <t>Garvit Jain 16 IT D</t>
  </si>
  <si>
    <t>Mohammad Athar Khan 16 CE D</t>
  </si>
  <si>
    <t>Prafful Manwani 16 IT 3</t>
  </si>
  <si>
    <t>Priyansha Jain 16 CS 1</t>
  </si>
  <si>
    <t>Sumit Kumar 16 ME D</t>
  </si>
  <si>
    <t>Bus fee</t>
  </si>
  <si>
    <t>Book bank</t>
  </si>
  <si>
    <t>Activity</t>
  </si>
  <si>
    <t>Exam fee</t>
  </si>
  <si>
    <t>Uniform</t>
  </si>
  <si>
    <t>Development fee</t>
  </si>
  <si>
    <t>Hostel</t>
  </si>
  <si>
    <t>Tution fee</t>
  </si>
  <si>
    <t>Other fee</t>
  </si>
  <si>
    <t>Total</t>
  </si>
  <si>
    <t>Fee Exemption 2019-20</t>
  </si>
  <si>
    <t>Anishi Jain 15 CS 1</t>
  </si>
  <si>
    <t>Anmol Mehta 15 CS 1</t>
  </si>
  <si>
    <t>Avinash Asawara 15 EEE 1</t>
  </si>
  <si>
    <t>Avinash Changwal ME 15 1</t>
  </si>
  <si>
    <t>Ayush Jain 15 CS D</t>
  </si>
  <si>
    <t>Deepak Sharma 15 ME 1</t>
  </si>
  <si>
    <t>Dhairyaa Jain 15 IT D</t>
  </si>
  <si>
    <t>Disha Verma 15 CS 1 TFWS</t>
  </si>
  <si>
    <t>Divesh Sankhla 15 CS D</t>
  </si>
  <si>
    <t>Divya Patidar 15 CE D</t>
  </si>
  <si>
    <t>Divya Tamboli 15 CS1</t>
  </si>
  <si>
    <t>Dushyant S Rao 15 EC</t>
  </si>
  <si>
    <t>Gaurav Jain 15 ME D</t>
  </si>
  <si>
    <t>Gunjan Agarwal 15 CS 1</t>
  </si>
  <si>
    <t>Harshit Jain 15 ME D</t>
  </si>
  <si>
    <t>Harshita Bapna 15 IT 1</t>
  </si>
  <si>
    <t>Jay Paliwal 15 IT D</t>
  </si>
  <si>
    <t>Jitendra K Meena 15 ME</t>
  </si>
  <si>
    <t>Jugal Kukreja 15 CS 1</t>
  </si>
  <si>
    <t>Kamlesh Panchal 15 CE 1</t>
  </si>
  <si>
    <t>Kartik Malviya 15 ME</t>
  </si>
  <si>
    <t>Kirtika Kumawat D/o Rajesh 15 CE</t>
  </si>
  <si>
    <t>Komal Jain 15 CE 1</t>
  </si>
  <si>
    <t>Kritika Kumawat 15 EC 1</t>
  </si>
  <si>
    <t>Kunal Jain (Anil)15 CS (Branch Change)</t>
  </si>
  <si>
    <t>Lokendra S Sankhla 15 CE D</t>
  </si>
  <si>
    <t>Madhu Dangi 15 CS 1</t>
  </si>
  <si>
    <t>Madhvi Mathur 15 IT D</t>
  </si>
  <si>
    <t>Mohammad Tosif Chhipa 15 CE D</t>
  </si>
  <si>
    <t>Mohit Jain 15 CE M</t>
  </si>
  <si>
    <t>Mohit Sahu 15 CS 1 TFWS</t>
  </si>
  <si>
    <t>Mukesh Kumar 15 ME D</t>
  </si>
  <si>
    <t>Neha Sharma 15 EC</t>
  </si>
  <si>
    <t>Nisha Patel 15 ME 1</t>
  </si>
  <si>
    <t>Pallavi Ameta 16 CS LEEP</t>
  </si>
  <si>
    <t>Pankaj Dange 15 EEE M</t>
  </si>
  <si>
    <t>Pavan Prajapat 15 EC</t>
  </si>
  <si>
    <t>Pradeep Salvi 15 EEE 1</t>
  </si>
  <si>
    <t>Prasun Gupta 15 ME TFWS to EC</t>
  </si>
  <si>
    <t>Priyanka Upadhyay 15 IT 1</t>
  </si>
  <si>
    <t>Pushkar K Choudhary 15 EE 1</t>
  </si>
  <si>
    <t>Rahul Tamboli 15 EE 1 TFWS</t>
  </si>
  <si>
    <t>Ramesh Prajapat 15 EE 1 TFWS</t>
  </si>
  <si>
    <t>Ravi Kumar Khatik 15 ME</t>
  </si>
  <si>
    <t>Rohit Meghwal 15 EC D</t>
  </si>
  <si>
    <t>Ronak Mandawat 15 ME</t>
  </si>
  <si>
    <t>Ronak Seth 15 EEE 1 TFWS</t>
  </si>
  <si>
    <t>Ruchi Goswami 15 CS 1</t>
  </si>
  <si>
    <t>Shiva Chouhan 15 CE D</t>
  </si>
  <si>
    <t>Simmi Naaz 15 CS 1</t>
  </si>
  <si>
    <t>Tanuj Sharma 16 EE Leep</t>
  </si>
  <si>
    <t>Vibha Mehta 15 CS 1</t>
  </si>
  <si>
    <t>Vinay Pratap Malvi 15 ME 1</t>
  </si>
  <si>
    <t>Vinayak Choubisa 15 EC</t>
  </si>
  <si>
    <t>Yash Bhardwaj 15 CE D</t>
  </si>
  <si>
    <t>Yashwant Bokadia 15 IT 1</t>
  </si>
  <si>
    <t>Yashwant Lohar S/o Chandan 15 ME 1</t>
  </si>
  <si>
    <t>Yashwant Prajapat 15 ME D</t>
  </si>
  <si>
    <t>Yuvraj Singh Rao 15 EE D</t>
  </si>
  <si>
    <t>HUmaira Qadir 15 EC D J &amp; K</t>
  </si>
  <si>
    <t>Kulsuma Dilawar 15 EC D J &amp; K</t>
  </si>
  <si>
    <t>Megha Yadav 15 EC 1 TFWS</t>
  </si>
  <si>
    <t>Om Poriwar 15 CE 1</t>
  </si>
  <si>
    <t>Shameema Nazneen 15 IT D</t>
  </si>
  <si>
    <t>Tabasum Maqboo 15 EC D J &amp; K</t>
  </si>
  <si>
    <t xml:space="preserve">Development </t>
  </si>
  <si>
    <t>Diksha sing</t>
  </si>
  <si>
    <t>Piyush Sharma</t>
  </si>
  <si>
    <t>Ajay Mali</t>
  </si>
  <si>
    <t>Yashvi khati</t>
  </si>
  <si>
    <t>Nirmal Khatik</t>
  </si>
  <si>
    <t>other</t>
  </si>
  <si>
    <t>Saumya Shrimal 16 EC 1</t>
  </si>
  <si>
    <t>Milan Pokharna 16 CS D</t>
  </si>
  <si>
    <t>Mahipal Meghwal 16 CE Sp</t>
  </si>
  <si>
    <t>Vijay Bagdi 16 CE D</t>
  </si>
  <si>
    <t>Digvijay Singh 16 CE D</t>
  </si>
  <si>
    <t>Kuldeep S Chundawat 17 ME D</t>
  </si>
  <si>
    <t>Rakesh Kumar Katara 17 CE Branch Change</t>
  </si>
  <si>
    <t>Shivam Singh Chouhan 18 IT Leep</t>
  </si>
  <si>
    <t>Sudheer Dabgar 17 EC D</t>
  </si>
  <si>
    <t>Narendra S Chouhan 17 EC 1 TFWS</t>
  </si>
  <si>
    <t>Priyanshu Choudhary</t>
  </si>
  <si>
    <t>Yash choubisa</t>
  </si>
  <si>
    <t>Anjali Mewada 18 CS D</t>
  </si>
  <si>
    <t>Darshan Jain 18 CS D</t>
  </si>
  <si>
    <t>Gargi Sharma CS 18 D</t>
  </si>
  <si>
    <t>Sumant Vyas 18 CS D</t>
  </si>
  <si>
    <t>Ayush Gadiya CS 18 D</t>
  </si>
  <si>
    <t>Hariom singh</t>
  </si>
  <si>
    <t>Sourabh Sonawat</t>
  </si>
  <si>
    <t>Chetan nagar</t>
  </si>
  <si>
    <t>Harish salvi</t>
  </si>
  <si>
    <t>Tanish Malara</t>
  </si>
  <si>
    <t>Naman Gokhru</t>
  </si>
  <si>
    <t>Atharva</t>
  </si>
  <si>
    <t>Manoj K Sen</t>
  </si>
  <si>
    <t>Mukesh Meghwal</t>
  </si>
  <si>
    <t>Abhay S Ranawat 14 CE M</t>
  </si>
  <si>
    <t>Abhijeet S Chauhan 14 ME 1</t>
  </si>
  <si>
    <t>Ahad Sabunwala 14 EC 1 Branch Ch IT</t>
  </si>
  <si>
    <t>Akash Kasturi 14 EC D</t>
  </si>
  <si>
    <t>Ashok S Rao 14 ME I</t>
  </si>
  <si>
    <t>Bharti Patel 14 CS I</t>
  </si>
  <si>
    <t>Heena Prajapat 14 EC Brance Change</t>
  </si>
  <si>
    <t>Himmat Kumawat 14 ME D</t>
  </si>
  <si>
    <t>Hitesh Nagda 14 ME I</t>
  </si>
  <si>
    <t>Kalpesh Prajapat 14 ME I</t>
  </si>
  <si>
    <t>Kamlesh Kumar 14 CE I</t>
  </si>
  <si>
    <t>Lavish Paneri 14 ME D</t>
  </si>
  <si>
    <t>Lokesh Puri Goswami 14 CE I</t>
  </si>
  <si>
    <t>Madan Lohar 14 ME M</t>
  </si>
  <si>
    <t>Manisha Gupta 14 CS I TFWS</t>
  </si>
  <si>
    <t>Mohit Wadhwani 14 CE D</t>
  </si>
  <si>
    <t>Mukesh Soni 14 ME I</t>
  </si>
  <si>
    <t>Narayan S Parmar 14 CE I</t>
  </si>
  <si>
    <t>Neha Karmakar 14 CS M</t>
  </si>
  <si>
    <t>Nitin Badola 14 CE D</t>
  </si>
  <si>
    <t>Parakaram S Jhala 14 ME D</t>
  </si>
  <si>
    <t>Prakash K Suthar 14 EE D</t>
  </si>
  <si>
    <t>Pramod Patidar 14 EEE M</t>
  </si>
  <si>
    <t>Prasan Pandya 14 EEE D</t>
  </si>
  <si>
    <t>Prateek Jain 14 ME M</t>
  </si>
  <si>
    <t>Prateek Raj Singh 14 ME M</t>
  </si>
  <si>
    <t>Pratigya Prajapat 14 EE M</t>
  </si>
  <si>
    <t>Rahul Mali 14 EEE D</t>
  </si>
  <si>
    <t>Rajan Soni 14 EE D</t>
  </si>
  <si>
    <t>Raksha Mani Jain 14 IT M</t>
  </si>
  <si>
    <t>Saloni Purbia 14 IT M</t>
  </si>
  <si>
    <t>Sanyam Jain 14 CS 1</t>
  </si>
  <si>
    <t>Sazid Mohd.Mansoori 14 ME D</t>
  </si>
  <si>
    <t>Shanti Lal Salvi 14 CE D</t>
  </si>
  <si>
    <t>Shubham Dave 14 ME 1</t>
  </si>
  <si>
    <t>Shubham Sharma 14 EEE D</t>
  </si>
  <si>
    <t>Tarun Prabha Choubisa 14 EC D</t>
  </si>
  <si>
    <t>Tarun Prajapat 14 ME D</t>
  </si>
  <si>
    <t>Tilkeshvar S Solanki 14 CE 1</t>
  </si>
  <si>
    <t>Yashwant Singh 14 CE 1 TFWS</t>
  </si>
  <si>
    <t>Fee Exemption 2017-18</t>
  </si>
  <si>
    <t>Abid Ahmad Dar 14 CE Kasmiri</t>
  </si>
  <si>
    <t>Abinave Sharma 14 ME Kashmiri</t>
  </si>
  <si>
    <t>Auqib Yousuf 14 CE Kashmiri</t>
  </si>
  <si>
    <t>Deepak Sahlot 14 ME I</t>
  </si>
  <si>
    <t>Javeed Ahmed Lone 14 ME Kashmiri</t>
  </si>
  <si>
    <t>Masroor Ahmad Rather 14 CE Kashmiri</t>
  </si>
  <si>
    <t>Mudasir Rashid Lone 14 CE Kashmiri</t>
  </si>
  <si>
    <t>Mujtaba Rasool 14 CE Kashmiri</t>
  </si>
  <si>
    <t>Rajeev Menaria 14 EE I</t>
  </si>
  <si>
    <t>Ravi Vishnoi 14 EE  D</t>
  </si>
  <si>
    <t>Tushar Salaryia 14 ME Kashmiri</t>
  </si>
  <si>
    <t>No of Students</t>
  </si>
  <si>
    <t>Total Amt</t>
  </si>
  <si>
    <t>2017-18</t>
  </si>
  <si>
    <t>Gargi Soni 14 EE D</t>
  </si>
  <si>
    <t>Geetika Soni 14 EE D</t>
  </si>
  <si>
    <t>Narendra Pal S Ranawat 14 ME D</t>
  </si>
  <si>
    <t>Vivek K Ganchi 14 CS D</t>
  </si>
  <si>
    <t>Hostel Fee Exemption</t>
  </si>
  <si>
    <t>Activity Fee Exemption</t>
  </si>
  <si>
    <t>Tution fee exemption</t>
  </si>
  <si>
    <t>Chetan Patel 14 ME D</t>
  </si>
  <si>
    <t>Dharmendra Vaishnav 14 ME I</t>
  </si>
  <si>
    <t>Gaurav Sen CS 14 ME Branch Chage</t>
  </si>
  <si>
    <t>Karan Vasita 14 ME M</t>
  </si>
  <si>
    <t>Other Fee Exemption</t>
  </si>
  <si>
    <t>Aishwarya Malvi 15 IT 1</t>
  </si>
  <si>
    <t>Akash Manawat 15 CS D</t>
  </si>
  <si>
    <t>Ashutosh Yadav 15 ME 1</t>
  </si>
  <si>
    <t>Balu Lal Jat 15 ME D</t>
  </si>
  <si>
    <t>Harshvardhan Paliwal 15 EEE D</t>
  </si>
  <si>
    <t>Lakshraj Ranawat 15 ME 1 TFWS</t>
  </si>
  <si>
    <t>Nidhi Vyas 15 CS 1</t>
  </si>
  <si>
    <t>Prachi Jain 15 CS 1</t>
  </si>
  <si>
    <t>Yashvi Khatri 15 EE 1</t>
  </si>
  <si>
    <t>Ajay Mali 15 EC M</t>
  </si>
  <si>
    <t>Nirmal Khatik 15 EC D</t>
  </si>
  <si>
    <t>Piyush Sharma 15 CE 1</t>
  </si>
  <si>
    <t>Diksha Singh 15 EC 1</t>
  </si>
  <si>
    <t>Shivpal Singh 15 EC D</t>
  </si>
  <si>
    <t>Neeraj Yadav 15 CS</t>
  </si>
  <si>
    <t>Ajay Pratap S Rao 16 IT 1</t>
  </si>
  <si>
    <t>Akshansh Bhardwaj 16 ME 3</t>
  </si>
  <si>
    <t>Aman Jain 16 IT 1</t>
  </si>
  <si>
    <t>Mahesh Prajapat 16 CE 1</t>
  </si>
  <si>
    <t>Nikhil Nandwana 16 ME D</t>
  </si>
  <si>
    <t>Rizwan Sheikh 16 IT I</t>
  </si>
  <si>
    <t>Yash Sisodiya 16 IT Sp Ro</t>
  </si>
  <si>
    <t>Ankit Kataria 16 CS D</t>
  </si>
  <si>
    <t>Bhavesh Jaswani 16 CS 3</t>
  </si>
  <si>
    <t>Prikanksha Maheshwari 16 CS 2</t>
  </si>
  <si>
    <t>Shaivee Kumawat 16 IT D TFWS</t>
  </si>
  <si>
    <t>Yashwant Veerval 16 ME D</t>
  </si>
  <si>
    <t>Yasin Malik 16 ME D</t>
  </si>
  <si>
    <t>Devi Lal Meghwal 17 EE D</t>
  </si>
  <si>
    <t>Dikshit Paliwal 17 EC 1</t>
  </si>
  <si>
    <t>Nikhil Paliwal 17 EE D</t>
  </si>
  <si>
    <t>Praveen Jain 17 IT D</t>
  </si>
  <si>
    <t>Yash Choubisa 17 CE D</t>
  </si>
  <si>
    <t>Twinkle soni</t>
  </si>
  <si>
    <t>Aayushi Shrimali 17 D2D Dropout</t>
  </si>
  <si>
    <t>Arif Khan 17 CE 1 Dropout</t>
  </si>
  <si>
    <t>Umer Raja 17 EEE Leep Dropout</t>
  </si>
  <si>
    <t>Piyush Talesara 17 IT Dropout</t>
  </si>
  <si>
    <t>Chirag Pandya</t>
  </si>
  <si>
    <t>Ayushi Shukla</t>
  </si>
  <si>
    <t>Akshay Jain 13 CS D</t>
  </si>
  <si>
    <t>Dinesh Dangi 13 ECE M</t>
  </si>
  <si>
    <t>Harshita Jain 13 EC I TFWS</t>
  </si>
  <si>
    <t>Harshvardhan Chittora 13 CS 1 (IT)</t>
  </si>
  <si>
    <t>Hitesh Jain 13 EE I TFWS</t>
  </si>
  <si>
    <t>Jayesh Vyas 13 CS I</t>
  </si>
  <si>
    <t>Khushbu Maheshwari 13 EC (Branch Change)</t>
  </si>
  <si>
    <t>Lavish Jain 13 CS I</t>
  </si>
  <si>
    <t>Meenal Ranka 13 CS M</t>
  </si>
  <si>
    <t>Mohit Dwivedi 13 Branch Change ME to CS</t>
  </si>
  <si>
    <t>Naman Shah 13 CS D</t>
  </si>
  <si>
    <t>Nitin Sharma 13 CS I</t>
  </si>
  <si>
    <t>Prabhat Chouhan 13 Branch Change EEE to Ec</t>
  </si>
  <si>
    <t>Sachin Badala 13 Branch Change EE to CS</t>
  </si>
  <si>
    <t>Shivam Mehta 13 EC D</t>
  </si>
  <si>
    <t>Tanika Porwal 13 Branch Change EEE to EC</t>
  </si>
  <si>
    <t>Vipul Chasta 13 EEE I TFWS</t>
  </si>
  <si>
    <t>Virendra Singh Jhala 13 CS M</t>
  </si>
  <si>
    <t>Yash Prajapat 13 EE D</t>
  </si>
  <si>
    <t>Shruti porwal</t>
  </si>
  <si>
    <t>2018-19</t>
  </si>
  <si>
    <t>Bus Fee Exemption</t>
  </si>
  <si>
    <t>Book Bank Exemption</t>
  </si>
  <si>
    <t>Uniform Fee Exemption</t>
  </si>
  <si>
    <t>Exam Fee Exemption</t>
  </si>
  <si>
    <t>Development Fee Exemption</t>
  </si>
  <si>
    <t>2019-20</t>
  </si>
  <si>
    <t>Bhavat Jigar 14 ME D</t>
  </si>
  <si>
    <t>Bhumika Rathore 14 IT I TFWS</t>
  </si>
  <si>
    <t>Chhagan L Salvi 14 ME M</t>
  </si>
  <si>
    <t>Deepesh Sahu 14 ME I TFWS</t>
  </si>
  <si>
    <t>Dilpesh Rathod 14 ME I</t>
  </si>
  <si>
    <t>Gaurav Shrimali 14 ME I TFWS</t>
  </si>
  <si>
    <t>Hansraj Bawari 14 CE 1</t>
  </si>
  <si>
    <t>Fee consation and Fee matter</t>
  </si>
  <si>
    <t>Remark</t>
  </si>
  <si>
    <t>amt</t>
  </si>
  <si>
    <t>CE</t>
  </si>
  <si>
    <t>II Yr.</t>
  </si>
  <si>
    <t>Chirag Paridar 7691020303</t>
  </si>
  <si>
    <t>Hostel Join from 6 April 16</t>
  </si>
  <si>
    <t xml:space="preserve">no concession </t>
  </si>
  <si>
    <t>EC</t>
  </si>
  <si>
    <t>IV yr</t>
  </si>
  <si>
    <t>Prabhat Chouhan through RPET IT TFWS so fee consation 24500/- (13) branch change EEE to EC</t>
  </si>
  <si>
    <t xml:space="preserve">Fee consation app16-2, Cranes training amt include and refund ch no. 2356 of rs.20000/- dt 16.6.16 </t>
  </si>
  <si>
    <t>allow</t>
  </si>
  <si>
    <t>P013</t>
  </si>
  <si>
    <t>cash</t>
  </si>
  <si>
    <t>22.4.16</t>
  </si>
  <si>
    <t>EE</t>
  </si>
  <si>
    <t>Kailash Menaria</t>
  </si>
  <si>
    <t>bus fee consation</t>
  </si>
  <si>
    <t>ME</t>
  </si>
  <si>
    <t>Vishal Joshi-TFWS</t>
  </si>
  <si>
    <t>Robotics training fee cosnation</t>
  </si>
  <si>
    <t>3 yr</t>
  </si>
  <si>
    <t>Kushagra Bagora 9928417556 student depression</t>
  </si>
  <si>
    <t>Kamlesh Kumar 7733979221</t>
  </si>
  <si>
    <t>2 yr.</t>
  </si>
  <si>
    <t>Nisha Patel 7296808803</t>
  </si>
  <si>
    <t>Yashwant Singh Rathore-TFWS</t>
  </si>
  <si>
    <t>Lokesh Menaria 9929099633</t>
  </si>
  <si>
    <t>Narendra Lauhar 8824890187</t>
  </si>
  <si>
    <t>Piyush Joshi</t>
  </si>
  <si>
    <t xml:space="preserve">no fee </t>
  </si>
  <si>
    <t>I yr</t>
  </si>
  <si>
    <t>Umesh Purbia-no caution money</t>
  </si>
  <si>
    <t>caution money and bus fee, book bank deposit and book bank rent</t>
  </si>
  <si>
    <t>CS</t>
  </si>
  <si>
    <t>I yr.</t>
  </si>
  <si>
    <t>Divya Sachdev</t>
  </si>
  <si>
    <t>Divesh Sankhla</t>
  </si>
  <si>
    <t>bus and activity</t>
  </si>
  <si>
    <t>Akash Manawat</t>
  </si>
  <si>
    <t>Rohit Meghwal</t>
  </si>
  <si>
    <t>Anmol Khatri</t>
  </si>
  <si>
    <t>bus fee and book bank</t>
  </si>
  <si>
    <t>Pratigya Prajapat 9214507010</t>
  </si>
  <si>
    <t>Kamlesh Panchal 9783081911</t>
  </si>
  <si>
    <t xml:space="preserve">bus and book bank </t>
  </si>
  <si>
    <t>Shubham Kumar Prajapat 9982598485</t>
  </si>
  <si>
    <t>bus &amp; book bank fee consation</t>
  </si>
  <si>
    <t>Manisha Gupta-TFWS</t>
  </si>
  <si>
    <t>Yashwant Prajapat no caution money no book bank deposit</t>
  </si>
  <si>
    <t>Bus book bank and activity</t>
  </si>
  <si>
    <t>Dushyant S Rao no caution money no book bank</t>
  </si>
  <si>
    <t>bus,book bank, uniform and activity</t>
  </si>
  <si>
    <t>Yashvi Khatri</t>
  </si>
  <si>
    <t>Hostel, book bank fee exempted</t>
  </si>
  <si>
    <t>Himmat Kumawat 8107728802</t>
  </si>
  <si>
    <t>Gaurav Jain 7023811980</t>
  </si>
  <si>
    <t>Mukesh Kumar Prajapat 9549037703</t>
  </si>
  <si>
    <t>Yash Bhardwaj</t>
  </si>
  <si>
    <t>Avinash Changwal but dropout then Direct in ME, (actual in ME)</t>
  </si>
  <si>
    <t>Manali Gorwani</t>
  </si>
  <si>
    <t>bus</t>
  </si>
  <si>
    <t>Prateek Raj Singh 2414406</t>
  </si>
  <si>
    <t>bus fee</t>
  </si>
  <si>
    <t>10115 paid by Pankaj porwal a/c+ 1720 for special round paid by bob a/c 288</t>
  </si>
  <si>
    <t>Gaurav Suthar</t>
  </si>
  <si>
    <t>Sonu Vardar</t>
  </si>
  <si>
    <t>Deepak Sahlot 9461443407</t>
  </si>
  <si>
    <t>hostel fee only 36000</t>
  </si>
  <si>
    <t>Prateek Jain 7740980420</t>
  </si>
  <si>
    <t>bus fee only 2 month</t>
  </si>
  <si>
    <t>Jeevan Kumawat 9461180545</t>
  </si>
  <si>
    <t>Rohan Jain 9680877008</t>
  </si>
  <si>
    <t>Yashwant Lohar S/o Lt.Shiv Shanker</t>
  </si>
  <si>
    <t>Rajan Soni 9828444288</t>
  </si>
  <si>
    <t>Pushkar K Choudhary</t>
  </si>
  <si>
    <t>1200 deduct from BOB a/c-RSV-BOB</t>
  </si>
  <si>
    <t xml:space="preserve">Tanvi Jain </t>
  </si>
  <si>
    <t>deposit only 76000/-</t>
  </si>
  <si>
    <t>Mohit Jain 9636406682</t>
  </si>
  <si>
    <t>Shivpal Singh (no caution money no book bank deposit)</t>
  </si>
  <si>
    <t>tfws apply</t>
  </si>
  <si>
    <t>1200 deduct from Dr.Pankaj a/c 1200/- (H231) deduct from Vyas sir BOB a/c -BOB RSV</t>
  </si>
  <si>
    <t>Gaurav Paliwal</t>
  </si>
  <si>
    <t>bus fee cosna</t>
  </si>
  <si>
    <t>IT</t>
  </si>
  <si>
    <t>Harshita Bapna no caution money no book bank</t>
  </si>
  <si>
    <t>Simmi Naaz</t>
  </si>
  <si>
    <t>Kundan Singh Rathore 9571941097</t>
  </si>
  <si>
    <t>Yuvraj Singh Rao 8302071672</t>
  </si>
  <si>
    <t>deposit only 72000/- per year</t>
  </si>
  <si>
    <t>Jai Mandot</t>
  </si>
  <si>
    <t xml:space="preserve">Nitin Badola </t>
  </si>
  <si>
    <t xml:space="preserve">bus fee </t>
  </si>
  <si>
    <t>700 deduct from BOB a/c (275)</t>
  </si>
  <si>
    <t>Kanika Mathur</t>
  </si>
  <si>
    <t>fee only 77000</t>
  </si>
  <si>
    <t xml:space="preserve">Divya Tamboli 9660124657 </t>
  </si>
  <si>
    <t>Ruchi Goswami</t>
  </si>
  <si>
    <t>Balu lal Jat</t>
  </si>
  <si>
    <t>Shiva Chouhan no caution money no book bank (fee charged as TFWS per year)</t>
  </si>
  <si>
    <t>pay only 31000 all four years</t>
  </si>
  <si>
    <t>Ganpat S Rao 8505078534</t>
  </si>
  <si>
    <t>only tution fee pay</t>
  </si>
  <si>
    <t>Bhavesh Babel</t>
  </si>
  <si>
    <t>only rtu fee70000+2500+350+2400+7500+3000</t>
  </si>
  <si>
    <t>Manish Kumhar 9929632837</t>
  </si>
  <si>
    <t>700 deduct from BOB a/c (272)</t>
  </si>
  <si>
    <t>Rahul Jinger</t>
  </si>
  <si>
    <t>Vikas Regar</t>
  </si>
  <si>
    <t>only paid 70000/-</t>
  </si>
  <si>
    <t>Deepesh Sahu-TFWS</t>
  </si>
  <si>
    <t>Nitin Bagri</t>
  </si>
  <si>
    <t>Kritika Kumawat- no caution money and no book bank,ee tfws 7220947051</t>
  </si>
  <si>
    <t>fee only 11000+3000+</t>
  </si>
  <si>
    <t>Jitendra Singh Jhala 8239070227</t>
  </si>
  <si>
    <t>Lavish Sarupria-TFWS Branch change EC to EE</t>
  </si>
  <si>
    <t>1200 deduct from Dr.Pankaj a/c (H231)</t>
  </si>
  <si>
    <t>Kishor S Rathore</t>
  </si>
  <si>
    <t>book and extra courses fee</t>
  </si>
  <si>
    <t>Ramesh Prajapat-TFWS</t>
  </si>
  <si>
    <t>Lokendra S Jhala</t>
  </si>
  <si>
    <t>hostel free</t>
  </si>
  <si>
    <t>Kalpesh Prajapat 9928919924</t>
  </si>
  <si>
    <t>Vinay Pratap Malvi 9785976113 9680081208</t>
  </si>
  <si>
    <t>Nidhi Vyas</t>
  </si>
  <si>
    <t>Sanyam Jain</t>
  </si>
  <si>
    <t xml:space="preserve">bus </t>
  </si>
  <si>
    <t>Naman Shah 9462686532</t>
  </si>
  <si>
    <t>Megha yadav, Kulsuma , Humaira, Tabasum</t>
  </si>
  <si>
    <t>arm training fee</t>
  </si>
  <si>
    <t>Dinesh Dangi 8741991849</t>
  </si>
  <si>
    <t>Ravi Kumar Khatik 8741828468</t>
  </si>
  <si>
    <t>boys</t>
  </si>
  <si>
    <t>Ankit Sharma 9667444900</t>
  </si>
  <si>
    <t>only 60000 fee</t>
  </si>
  <si>
    <t>1200 deduct from RSV-HDFC+ 700/- paid for EC direct from BOB 275</t>
  </si>
  <si>
    <t>Bhavana Tak (No book bank and Caution money)</t>
  </si>
  <si>
    <t>activity and fee for other coureses</t>
  </si>
  <si>
    <t>Hostel food ex only</t>
  </si>
  <si>
    <t>Bhavya Kunwar Rawat</t>
  </si>
  <si>
    <t>Saumya Shrimal</t>
  </si>
  <si>
    <t>EEE</t>
  </si>
  <si>
    <t>1200 deduct from RSV-HDFC</t>
  </si>
  <si>
    <t>Ritika Purbia</t>
  </si>
  <si>
    <t>Mayank Kumawat-TFWS No Caution money no book bank</t>
  </si>
  <si>
    <t>bus feec consation</t>
  </si>
  <si>
    <t>Kunjpreet Kaur</t>
  </si>
  <si>
    <t>Kirtesh Kumar Kalal</t>
  </si>
  <si>
    <t>Kunjal Jain</t>
  </si>
  <si>
    <t>minority so 30000/- consession</t>
  </si>
  <si>
    <t>Varun Paliwal 8058744452</t>
  </si>
  <si>
    <t>Vinod Meghwal</t>
  </si>
  <si>
    <t>hostel fee +book bank</t>
  </si>
  <si>
    <t>Abhinav sharma, Tushar and Javeed</t>
  </si>
  <si>
    <t>SAE India Membership Fee ME deptt</t>
  </si>
  <si>
    <t>Ronak Baya</t>
  </si>
  <si>
    <t>Avinash Asawara</t>
  </si>
  <si>
    <t>1200 deduct from BOB a/c (248)+700/- paid for ME direct from Bob 284</t>
  </si>
  <si>
    <t>Cheshta Pandit</t>
  </si>
  <si>
    <t>Lokendra S Sankhla</t>
  </si>
  <si>
    <t>Neeraj Das Vaishnav branch change EEE to EE</t>
  </si>
  <si>
    <t>Madhavendra Meena</t>
  </si>
  <si>
    <t>Rashmi Sharma</t>
  </si>
  <si>
    <t xml:space="preserve">Bus consation </t>
  </si>
  <si>
    <t>Mahendra Singh Kharwar-TFWS 9772190267</t>
  </si>
  <si>
    <t>Mahendra Kumar Regar 9887558286</t>
  </si>
  <si>
    <t>Unifor purchase so fee not deposit 16-96</t>
  </si>
  <si>
    <t>Harshvardhan Singh Rajput-No caution money no book bank</t>
  </si>
  <si>
    <t>bus caution money book bank free</t>
  </si>
  <si>
    <t>Mohit sahu-TFWS</t>
  </si>
  <si>
    <t>Bharti Patel</t>
  </si>
  <si>
    <t>Peeyush Joshi 9828846167</t>
  </si>
  <si>
    <t>Hardik Kumar Chhipa</t>
  </si>
  <si>
    <t>Jay Paliwal</t>
  </si>
  <si>
    <t>2 yr leep</t>
  </si>
  <si>
    <t>Tanuj Sharma</t>
  </si>
  <si>
    <t>Tarun Prabha Chaubisa 9887075193 no caution money no book bank deposit</t>
  </si>
  <si>
    <t>deposit only 60000/-</t>
  </si>
  <si>
    <t>Pavan Prajapat 9660009822</t>
  </si>
  <si>
    <t>Rahul Tamboli-TFWS</t>
  </si>
  <si>
    <t>Divya Prajapat 8107706818</t>
  </si>
  <si>
    <t>deposit only 25000</t>
  </si>
  <si>
    <t>Akash Kasturi 9462979221</t>
  </si>
  <si>
    <t>Vijeta Menaria 9460509296</t>
  </si>
  <si>
    <t>Taruna Sharma</t>
  </si>
  <si>
    <t>Harshita Dodeja</t>
  </si>
  <si>
    <t>Niharika Sharma</t>
  </si>
  <si>
    <t xml:space="preserve">bus +book </t>
  </si>
  <si>
    <t>Dharmesh Kumawat 8094369068  9772772447</t>
  </si>
  <si>
    <t>10115 paid by Pankaj porwal a/c+ 1720 for special round paid by pankaj sir a/c</t>
  </si>
  <si>
    <t>Tanmay Agarwal no caution money</t>
  </si>
  <si>
    <t>Bhawani S Ranawat 9460793541 branch change ME to EE</t>
  </si>
  <si>
    <t>Jigar Gujrati 8875909766</t>
  </si>
  <si>
    <t>Busfee-khemli</t>
  </si>
  <si>
    <t>Gaurav Kumar S/o Surendr 9660834955</t>
  </si>
  <si>
    <t>Anishi Jain 8094700773- deepak agencies</t>
  </si>
  <si>
    <t>Narayan Singh Parmar</t>
  </si>
  <si>
    <t>Kirtika Kumawat D/o Rajesh 9414471166</t>
  </si>
  <si>
    <t>Kartik Malviya 9352525344</t>
  </si>
  <si>
    <t>Krishanpal S Ranawat 7737203423</t>
  </si>
  <si>
    <t>Surya Prakash Dangi 8503977977</t>
  </si>
  <si>
    <t>Bus fee, Book and uniform</t>
  </si>
  <si>
    <t>Digvijay Singh no caution money no book bank</t>
  </si>
  <si>
    <t>activity other courses and bus</t>
  </si>
  <si>
    <t>Monika Kumawat 9414263947 8952993348</t>
  </si>
  <si>
    <t>Madan Lohar 8107475541 (No caution money no book bank deposit</t>
  </si>
  <si>
    <t>Lalit Prajapat 8290443364</t>
  </si>
  <si>
    <t>Mridul Agarwal</t>
  </si>
  <si>
    <t>bus fee less 2000</t>
  </si>
  <si>
    <t>Rakesh Yadav</t>
  </si>
  <si>
    <t>Prakash K Suthar 8875595114 branch change</t>
  </si>
  <si>
    <t>Bus</t>
  </si>
  <si>
    <t>Mahesh Prajapat</t>
  </si>
  <si>
    <t>Lokesh Lohar-TFWs</t>
  </si>
  <si>
    <t>Achal Shankar Sharma (Laxmi Constr) 9782211796</t>
  </si>
  <si>
    <t>fee adjust laxmi cons</t>
  </si>
  <si>
    <t>10115 paid by bob a/c 300</t>
  </si>
  <si>
    <t>Praveen Kumar</t>
  </si>
  <si>
    <t>Dilpesh Rathod</t>
  </si>
  <si>
    <t>Neha Karmakar 7737209274 8233165080  no book bank deposit</t>
  </si>
  <si>
    <t>Vaibhav Pathak</t>
  </si>
  <si>
    <t>Ajay Mali (no caution money no book bank deposit</t>
  </si>
  <si>
    <t>Lokesh Kumhar 9772162973 / 9413218440</t>
  </si>
  <si>
    <t>Dheeraj Audichya</t>
  </si>
  <si>
    <t>Bis fee</t>
  </si>
  <si>
    <t>Saloni Purbia</t>
  </si>
  <si>
    <t>Bus and Uniform</t>
  </si>
  <si>
    <t>Bheru Singh Ranawat 2012 dropout stu</t>
  </si>
  <si>
    <t>deposit fee app for fill 5 sem back form nov 16</t>
  </si>
  <si>
    <t>Rohit Chouhan-TFWS 9468707716 Branch change EC to CE so TWFS scheme end</t>
  </si>
  <si>
    <t>bus book bank uniform</t>
  </si>
  <si>
    <t>Madhu Dangi</t>
  </si>
  <si>
    <t>Ravi Vishnoi 7610065397</t>
  </si>
  <si>
    <t>Vansh Soni (no caution money and no book bank deposit</t>
  </si>
  <si>
    <t>Heera Lal Dindor 8875191641 8696819080</t>
  </si>
  <si>
    <t>Rakesh Ameta</t>
  </si>
  <si>
    <t>Nitin Bhatt</t>
  </si>
  <si>
    <t>700 deduct from BOB a/c (277)</t>
  </si>
  <si>
    <t>Nikhil Nandwana</t>
  </si>
  <si>
    <t>bus ee</t>
  </si>
  <si>
    <t>Sachin Badala branch change EE to CS</t>
  </si>
  <si>
    <t>Vipul Chasta-TFWS 7737162144</t>
  </si>
  <si>
    <t>Jugal Kukreja</t>
  </si>
  <si>
    <t>bus and book bank and cabriage fee</t>
  </si>
  <si>
    <t>Pankaj Dange no caution money no book bank</t>
  </si>
  <si>
    <t>only 40000</t>
  </si>
  <si>
    <t>Vinayak Choubisa no caution money no book bank deposit</t>
  </si>
  <si>
    <t>Rahul Mali 7727940207 banch change</t>
  </si>
  <si>
    <t>vyas sir sign due</t>
  </si>
  <si>
    <t>Sumit Kumar no caution money no book bank</t>
  </si>
  <si>
    <t>book bank , other couses and activity</t>
  </si>
  <si>
    <t>Pradeep Salvi</t>
  </si>
  <si>
    <t>Pallavi Ameta</t>
  </si>
  <si>
    <t>Shubham Saini 7737127838</t>
  </si>
  <si>
    <t>book bank</t>
  </si>
  <si>
    <t>Lokesh Teli-TFWS 9001383749 / 9571886077</t>
  </si>
  <si>
    <t>Raksha Mani Jain</t>
  </si>
  <si>
    <t>Nagendra S Sisodiya</t>
  </si>
  <si>
    <t>5 sem wB</t>
  </si>
  <si>
    <t>Varun Shrivatava-TFWS</t>
  </si>
  <si>
    <t>Pramod Patidar 8058100245</t>
  </si>
  <si>
    <t xml:space="preserve">Jitendra K Bansiwal no caution money no book bank </t>
  </si>
  <si>
    <t>caution money and bus fee and book bank</t>
  </si>
  <si>
    <t>Vivek Kumar Ghanchi 7073602412</t>
  </si>
  <si>
    <t>Book bank Activity and Uniform exempted 16</t>
  </si>
  <si>
    <t>Gunjan Agarawal 9782523081</t>
  </si>
  <si>
    <t>Deepak Sharma</t>
  </si>
  <si>
    <t>Gourav Patel 9828204317</t>
  </si>
  <si>
    <t>bus fee only 5 sem</t>
  </si>
  <si>
    <t>Aishwarya Malvi</t>
  </si>
  <si>
    <t>Chetan Joshi</t>
  </si>
  <si>
    <t>Neha Sharma</t>
  </si>
  <si>
    <t>Hitesh Nagda 8290560548</t>
  </si>
  <si>
    <t>Bus book bank activity and unifom consation</t>
  </si>
  <si>
    <t>Priyank Upadhyay</t>
  </si>
  <si>
    <t>Cranesh Training</t>
  </si>
  <si>
    <t>Rajendra Mali</t>
  </si>
  <si>
    <t>bus fee only 3 sem</t>
  </si>
  <si>
    <t>Afjal Mo.Sindhi</t>
  </si>
  <si>
    <t>hostel fee only 1 sem</t>
  </si>
  <si>
    <t>Lokesh Kumawat</t>
  </si>
  <si>
    <t>Yashwant Bokadia</t>
  </si>
  <si>
    <t>Lavish Paneri-8386662113</t>
  </si>
  <si>
    <t>Manthan Joshi</t>
  </si>
  <si>
    <t>fee only 35000</t>
  </si>
  <si>
    <t>Rajeev Menaria 8233773458</t>
  </si>
  <si>
    <t>only food ex</t>
  </si>
  <si>
    <t>700 deduct from BOB a/c (273)</t>
  </si>
  <si>
    <t>Mahendra Meena</t>
  </si>
  <si>
    <t>no caution and book bank deposit money</t>
  </si>
  <si>
    <t>Lokesh Puri Goswami 9694151808</t>
  </si>
  <si>
    <t>Ravindra Dangi 9166714533</t>
  </si>
  <si>
    <t>Ritvik Dave -Topper cheque adjust in IEEE fee</t>
  </si>
  <si>
    <t>Ieee fee</t>
  </si>
  <si>
    <t>Gopal Joshi</t>
  </si>
  <si>
    <t>bus fee consession after 1 sem resulty</t>
  </si>
  <si>
    <t>Mukesh Soni8239535323</t>
  </si>
  <si>
    <t>Kishan Dangi-TFWS no book bank deposit</t>
  </si>
  <si>
    <t>Exam uniorm, book bank, activity fee consession</t>
  </si>
  <si>
    <t>Hemendra Mali 8559806478</t>
  </si>
  <si>
    <t>after 1 sem left hostel</t>
  </si>
  <si>
    <t>Tanika Porwal 9461384510 branch change EEE to EC</t>
  </si>
  <si>
    <t>Tarun Prajapat 9982901846 9314324736</t>
  </si>
  <si>
    <t>only pay 60000</t>
  </si>
  <si>
    <t>Bhagwan Lal Gurjar no book bank no caution money</t>
  </si>
  <si>
    <t>pay only 42500 3 installment</t>
  </si>
  <si>
    <t>Bhumika Rathore-TFWS</t>
  </si>
  <si>
    <t>Bus fee consession app 16-195</t>
  </si>
  <si>
    <t>P057</t>
  </si>
  <si>
    <t>20.6.16</t>
  </si>
  <si>
    <t>Aayushi Nimawat</t>
  </si>
  <si>
    <t>bus fee exemption</t>
  </si>
  <si>
    <t>Pragya Sharma no caution money no book bank</t>
  </si>
  <si>
    <t>Dharmendra Vaishnav</t>
  </si>
  <si>
    <t xml:space="preserve">bus fee consession </t>
  </si>
  <si>
    <t>Bharat Jain</t>
  </si>
  <si>
    <t>bus fee consession 7000</t>
  </si>
  <si>
    <t>Priyanka Upadhyay no caution money no book bank</t>
  </si>
  <si>
    <t>paid only 31000</t>
  </si>
  <si>
    <t>Shanti Lal Salvi 7568020362</t>
  </si>
  <si>
    <t>bus fee consession</t>
  </si>
  <si>
    <t>Abhay Singh Ranawat 9782793592</t>
  </si>
  <si>
    <t>Megha yadav</t>
  </si>
  <si>
    <t>Training fee consession</t>
  </si>
  <si>
    <t>Prateek Agarwal</t>
  </si>
  <si>
    <t>form also fill by stu</t>
  </si>
  <si>
    <t>Dakshay Bhagtani  94143140009</t>
  </si>
  <si>
    <t>bus fee on;u 4000</t>
  </si>
  <si>
    <t>Hitesh Jain-TFWS 9672485968</t>
  </si>
  <si>
    <t>Shankar Lal Kumwat 8094671797</t>
  </si>
  <si>
    <t>bus fee up to March</t>
  </si>
  <si>
    <t>Rajesh Salvi 9549258799 Dropout in 3 yr 2015 but rejoin in Aug 16</t>
  </si>
  <si>
    <t>only 5300/-</t>
  </si>
  <si>
    <t>Rohit Patel 9929649086 (5 sem exam form not fill Dec 15)7023496936</t>
  </si>
  <si>
    <t>6 sem back exam fee because 6 sem main exam form not fill due to attendance so main exam fee not send to rtu in 2015</t>
  </si>
  <si>
    <t>Anjali Sethia 7568961547</t>
  </si>
  <si>
    <t>Rohit Khoiwal</t>
  </si>
  <si>
    <t>hostel one month fee exempted</t>
  </si>
  <si>
    <t>CE college transfer</t>
  </si>
  <si>
    <t>Raygor Bharat 9166801790</t>
  </si>
  <si>
    <t>Kavish Chittora-TFWS</t>
  </si>
  <si>
    <t>Left hostel dt 22.3.17 so Hostel fee deposit only 40000</t>
  </si>
  <si>
    <t>Harsh Chittora 7665415884</t>
  </si>
  <si>
    <t>Shubham Dave 8233816908</t>
  </si>
  <si>
    <t>Pushpendra S Ranawat S/o Dunger  RPET given TFWS but not accept 8387841708 8233429778</t>
  </si>
  <si>
    <t>busf ee</t>
  </si>
  <si>
    <t>Parakaram S Jhala 9929217621</t>
  </si>
  <si>
    <t>Moinuddin Qureshi</t>
  </si>
  <si>
    <t>more back so fill form request of father app 16-</t>
  </si>
  <si>
    <t>Narendra Pal S Ranawat</t>
  </si>
  <si>
    <t>Disha Verma-TFWS not apply</t>
  </si>
  <si>
    <t>Gargi Soni 7300480882</t>
  </si>
  <si>
    <t>Geetika Soni 9602097376</t>
  </si>
  <si>
    <t>Ayush Jain</t>
  </si>
  <si>
    <t>Prasun Gupta-TFWS Branch Change ME to EC</t>
  </si>
  <si>
    <t>Sunil Ghoti</t>
  </si>
  <si>
    <t>Anil Ghoti</t>
  </si>
  <si>
    <t>prateek Jain</t>
  </si>
  <si>
    <t>Ronak Mandawat  9829545410</t>
  </si>
  <si>
    <t>bus fee 2015-15 and 16-17</t>
  </si>
  <si>
    <t>Mahipal Meghwal</t>
  </si>
  <si>
    <t>bus and book bank</t>
  </si>
  <si>
    <t>Govind Soni</t>
  </si>
  <si>
    <t>Hostel fee</t>
  </si>
  <si>
    <t>Sushil Dak</t>
  </si>
  <si>
    <t>Priyansh Bhardwaj 9828475055</t>
  </si>
  <si>
    <t>Hoste fee</t>
  </si>
  <si>
    <t>Pawan Rathore -TFWS</t>
  </si>
  <si>
    <t>hostel fee</t>
  </si>
  <si>
    <t>Madhur Sachdev 9887023459</t>
  </si>
  <si>
    <t xml:space="preserve">book bank fee consession </t>
  </si>
  <si>
    <t>Journal</t>
  </si>
  <si>
    <t>Vansh Soni 14 CS 1</t>
  </si>
  <si>
    <t>1958</t>
  </si>
  <si>
    <t>2138</t>
  </si>
  <si>
    <t>Gourav Patel EC 14 M</t>
  </si>
  <si>
    <t>Nagendra S Sidodiya 14 EC M</t>
  </si>
  <si>
    <t>Ganpat S Rao 14 ME I</t>
  </si>
  <si>
    <t>1998</t>
  </si>
  <si>
    <t>Kushagra Bagora 14 ME D</t>
  </si>
  <si>
    <t>Shankar Lal Kumawat 14 ME M</t>
  </si>
  <si>
    <t>Achin Sharma 13 ECE I TFWS</t>
  </si>
  <si>
    <t>Akriti Sondhi 13 CS I</t>
  </si>
  <si>
    <t>Akshay Sharma 13 CE D</t>
  </si>
  <si>
    <t>Anjali Sethia 13 EC D</t>
  </si>
  <si>
    <t>Ankit Sharma 13 EE D</t>
  </si>
  <si>
    <t>Anmol Khatri 13 ME D</t>
  </si>
  <si>
    <t>Bhavya Jain 13 CS I TFWS</t>
  </si>
  <si>
    <t>Bhawani S Ranawat 13 Branch Chaange ME to EE</t>
  </si>
  <si>
    <t>Chirag Patel 13 CS I</t>
  </si>
  <si>
    <t>Dakshay Bhagtani 13 CE D</t>
  </si>
  <si>
    <t>Dharmesh Kumawat 13 EE M</t>
  </si>
  <si>
    <t>Diksha Sharma 13 EE M</t>
  </si>
  <si>
    <t>Divya Prajapat 13 EEE M</t>
  </si>
  <si>
    <t>Gaurav Kumar 13 CE I S/o Surendra</t>
  </si>
  <si>
    <t>Gayatri Damor 13 EE D</t>
  </si>
  <si>
    <t>Heera Lal Dindor 13 CE I</t>
  </si>
  <si>
    <t>Hemant Meena 13 EC 1 (IT)</t>
  </si>
  <si>
    <t>Himanshu Bhandari 13 CS Branch Change</t>
  </si>
  <si>
    <t>Himanshu Kothari 13 EE1</t>
  </si>
  <si>
    <t>Jeevan Kumawat 13 CE D</t>
  </si>
  <si>
    <t>Jigar Gujrati 13 CE 1</t>
  </si>
  <si>
    <t>Jitendra Singh Jhala 13 ME D</t>
  </si>
  <si>
    <t>Kailash Menaria 13 EE D</t>
  </si>
  <si>
    <t>Kalpit Tondon 13 CS M</t>
  </si>
  <si>
    <t>Komal Verma 13 EE I</t>
  </si>
  <si>
    <t>Krishnapal S Ranawat 13 ME M</t>
  </si>
  <si>
    <t>Kriti Jain 13 CS D</t>
  </si>
  <si>
    <t>Kundan Singh Rathore 13 ME I</t>
  </si>
  <si>
    <t>Lalit Prajapat 13 ME I</t>
  </si>
  <si>
    <t>Lokesh Dangi 13 CE D</t>
  </si>
  <si>
    <t>Lokesh Kumawat 13 CE D</t>
  </si>
  <si>
    <t>Lokesh Kumhar 13 EE 1</t>
  </si>
  <si>
    <t>Lokesh Menaria 13 CE M</t>
  </si>
  <si>
    <t>Lokesh Teli 13 EE I TFWS</t>
  </si>
  <si>
    <t>Madhavendra Meena 13 CE I</t>
  </si>
  <si>
    <t>Madhu Sainani 13 EEE TFWS</t>
  </si>
  <si>
    <t>Madhur Sachdev 13 ME M</t>
  </si>
  <si>
    <t>Mahendra Kr Regar 13 CE I</t>
  </si>
  <si>
    <t>Mahendra S Kharwar 13 EC TWFS</t>
  </si>
  <si>
    <t>Manish Kumhar 13 CE M</t>
  </si>
  <si>
    <t>Mohd Saifuddin Ali 13 EC D</t>
  </si>
  <si>
    <t>Mohit Sen 14 EEE LEEP</t>
  </si>
  <si>
    <t>Moinuddin Qureshi 13 ME I</t>
  </si>
  <si>
    <t>Monika Kumawat 13 CS I</t>
  </si>
  <si>
    <t>Mukesh K Prajapat 13 ME D</t>
  </si>
  <si>
    <t>Naman Agrawal 13 EEE M</t>
  </si>
  <si>
    <t>Narendra Lauhar 13 CE M</t>
  </si>
  <si>
    <t>Neeraj Das Vaishnav 13 Branch Change EEE to EE</t>
  </si>
  <si>
    <t>Nishi Paliwal 13 EE M</t>
  </si>
  <si>
    <t>Nitin Bhatt 13 ME I</t>
  </si>
  <si>
    <t>Peeyush Joshi 13 EE I</t>
  </si>
  <si>
    <t>Priyanka Anand 13 CS M</t>
  </si>
  <si>
    <t>Priyanka Trivedi 13 CS D</t>
  </si>
  <si>
    <t>Pushpendra S Ranawat 13 ME</t>
  </si>
  <si>
    <t>Rajesh Salvi 13 CE I Dropout (5 Sem Form Fill Up)</t>
  </si>
  <si>
    <t>Rohan Jain 13 CE M</t>
  </si>
  <si>
    <t>Rohit Chouhan 13 EC TFWS to CE</t>
  </si>
  <si>
    <t>Rohit Patel 13 ME I</t>
  </si>
  <si>
    <t>Sandeep Panchal 13 CS M</t>
  </si>
  <si>
    <t>Sheetal Meena 13 EEE D</t>
  </si>
  <si>
    <t>Shubham Kr Prajapat 13 ME I</t>
  </si>
  <si>
    <t>Shubham Saini 13 ME I</t>
  </si>
  <si>
    <t>Sonu Vardar 13 CE I</t>
  </si>
  <si>
    <t>Surya Prakash Dangi 13 ME I</t>
  </si>
  <si>
    <t>Sushma Yadav 13 EEE M</t>
  </si>
  <si>
    <t>Taruna Sharma 13 EEE 1</t>
  </si>
  <si>
    <t>Varun Paliwal 13 ME M</t>
  </si>
  <si>
    <t>Varun Shrivastav 13 CS I TFWS</t>
  </si>
  <si>
    <t>Vijeta Menaria 13 EEE M</t>
  </si>
  <si>
    <t>Vipul Shrivastava 13 CS I</t>
  </si>
  <si>
    <t>Vishal Joshi 13 ME I TFWS</t>
  </si>
  <si>
    <t>Aayushi Khator 12 ECE D</t>
  </si>
  <si>
    <t>Abhishek Kalal 12 EEE M</t>
  </si>
  <si>
    <t>Ashok Sharma 12 EEE D</t>
  </si>
  <si>
    <t>Balvant Sisodia 12 EEE D</t>
  </si>
  <si>
    <t>Devendra Prajapat 12 EEE I</t>
  </si>
  <si>
    <t>Dimple Soni 12 ECE I</t>
  </si>
  <si>
    <t>Indrajeet S Shaktawat 12 EEE M</t>
  </si>
  <si>
    <t>Jayant Pancholi 12 ECE M</t>
  </si>
  <si>
    <t>KAVISH JAIN 12 ECE M</t>
  </si>
  <si>
    <t>Nimisha Agrawal 12 CS to EC</t>
  </si>
  <si>
    <t>Niti Nagda 12 ECE I</t>
  </si>
  <si>
    <t>Pooja Purbia 12 CS to EC</t>
  </si>
  <si>
    <t>Pratibha Bhatt 12 EEE D</t>
  </si>
  <si>
    <t>Praveen Patel 12 EEE M</t>
  </si>
  <si>
    <t>Priyanka Yadav 12 ECE I</t>
  </si>
  <si>
    <t>Rahul Pokharana 12 EEE D</t>
  </si>
  <si>
    <t>Sagar Prajapat 12 ECE I TFWS</t>
  </si>
  <si>
    <t>Shoyeb Khan Mev 12 ECE I TFWS</t>
  </si>
  <si>
    <t>Shubham Vishwakarma 12 EC to EEE</t>
  </si>
  <si>
    <t>Swarnima Dhakar 12 EC M</t>
  </si>
  <si>
    <t>Vikram S Deora 12 EEE I TFWS</t>
  </si>
  <si>
    <t>Yash Talesara 12 ECE M</t>
  </si>
  <si>
    <t>Yogesh S Rathore 12 EEE I TFWS</t>
  </si>
  <si>
    <t>Yoshita Purohit 12 EEE M</t>
  </si>
  <si>
    <t>Bharat Jain 15 IT D</t>
  </si>
  <si>
    <t>Jaiveer S Rathore 15 EC 1</t>
  </si>
  <si>
    <t>Jitendra S Ranawat 15 ME 1</t>
  </si>
  <si>
    <t>Mridul Agarwal 16 LEEP Provi</t>
  </si>
  <si>
    <t>Nirbhik Dasharda 16 ME Leep</t>
  </si>
  <si>
    <t>Rajendra Mali 15 CE 1</t>
  </si>
  <si>
    <t>Rakesh Yadav 16 CE Leep</t>
  </si>
  <si>
    <t>Rohit Khoiwal 15 EE 1</t>
  </si>
  <si>
    <t>Vairaj S Shaktawat 15 ME D</t>
  </si>
  <si>
    <t>Yashwant Lohar S/o Shiv 15 ME 1</t>
  </si>
  <si>
    <t>Dheeraj Audichya 16 ME D</t>
  </si>
  <si>
    <t>Gaurav Paliwal 16 ME M</t>
  </si>
  <si>
    <t>Govind Soni 16 EC D</t>
  </si>
  <si>
    <t>Jitendra K Bansiwal 16 EE D</t>
  </si>
  <si>
    <t>Nikhil S Sankhala 16 EE D</t>
  </si>
  <si>
    <t>Owais Raja 16 ME AICTE</t>
  </si>
  <si>
    <t>Prateek Agarwal 16 EC M</t>
  </si>
  <si>
    <t>Vaibhav Pathak 16 CS 2</t>
  </si>
  <si>
    <t>Vikas Regar 16 CE D</t>
  </si>
  <si>
    <t>Anayat Nabi 16 ME Sp C Dropout</t>
  </si>
  <si>
    <t>Anushka Dube 16 CS 1 Dropout</t>
  </si>
  <si>
    <t>Aparna Kalal 16 ME Dropout</t>
  </si>
  <si>
    <t>Md.Irshad 16 CE D Dropout</t>
  </si>
  <si>
    <t>Nitin Bagri 16 CE 1 Dropout</t>
  </si>
  <si>
    <t>Piyush Joshi 15 ME D Dropout</t>
  </si>
  <si>
    <t>Provisional Degree and Migration 2013</t>
  </si>
  <si>
    <t>Rahul Jinger16 CE D Dropout</t>
  </si>
  <si>
    <t>Twinkle Soni 16 IT D Dropout</t>
  </si>
  <si>
    <t>Mudasir</t>
  </si>
  <si>
    <t>Javed 3 stu j &amp; K</t>
  </si>
  <si>
    <t>Book Bank</t>
  </si>
  <si>
    <t>Exam</t>
  </si>
  <si>
    <t>Hostel Fee</t>
  </si>
  <si>
    <t>Bharat Mali 15 IT 1 TFWS</t>
  </si>
  <si>
    <t>Lokesh Dangi 15 CS D</t>
  </si>
  <si>
    <t>Prakash Chandra Regar 15 CE 1</t>
  </si>
  <si>
    <t>Ranveer S Chundawat 15 ME</t>
  </si>
  <si>
    <t>Shubhanshu Sharma 15 IT 1</t>
  </si>
  <si>
    <t>Shurveer Singh Dodiya 15 ME</t>
  </si>
  <si>
    <t>Sonali Jhala 15 IT</t>
  </si>
  <si>
    <t>Bhagyesh Panchal 14 IT M</t>
  </si>
  <si>
    <t>Deepak Nagda 14 CE D</t>
  </si>
  <si>
    <t>Hitesh Choubisa 14 CE I</t>
  </si>
  <si>
    <t>Pushkar Dangi 14 CE 1</t>
  </si>
  <si>
    <t>4750</t>
  </si>
  <si>
    <t>4183</t>
  </si>
  <si>
    <t>1819</t>
  </si>
  <si>
    <t>1398</t>
  </si>
  <si>
    <t>1669</t>
  </si>
  <si>
    <t>2303</t>
  </si>
  <si>
    <t>4692</t>
  </si>
  <si>
    <t>4694</t>
  </si>
  <si>
    <t>Himanshu Shrimali 13 ME I TFWS</t>
  </si>
  <si>
    <t>4159</t>
  </si>
  <si>
    <t>3793</t>
  </si>
  <si>
    <t>3842</t>
  </si>
  <si>
    <t>Inder Lal Kumhar 13 EE M</t>
  </si>
  <si>
    <t>3015</t>
  </si>
  <si>
    <t>610</t>
  </si>
  <si>
    <t>2238</t>
  </si>
  <si>
    <t>4757</t>
  </si>
  <si>
    <t>1938</t>
  </si>
  <si>
    <t>1744</t>
  </si>
  <si>
    <t>2121</t>
  </si>
  <si>
    <t>4738</t>
  </si>
  <si>
    <t>Lalit Singh Rajput 13 CE M</t>
  </si>
  <si>
    <t>1767</t>
  </si>
  <si>
    <t>1761</t>
  </si>
  <si>
    <t>1912</t>
  </si>
  <si>
    <t>Madan Lal Dangi 13 CE I</t>
  </si>
  <si>
    <t>3286</t>
  </si>
  <si>
    <t>1642</t>
  </si>
  <si>
    <t>4755</t>
  </si>
  <si>
    <t>1867</t>
  </si>
  <si>
    <t>1765</t>
  </si>
  <si>
    <t>1926</t>
  </si>
  <si>
    <t>597</t>
  </si>
  <si>
    <t>1869</t>
  </si>
  <si>
    <t>1452</t>
  </si>
  <si>
    <t>3210</t>
  </si>
  <si>
    <t>1924</t>
  </si>
  <si>
    <t>3952</t>
  </si>
  <si>
    <t>Rahul S Shaktawat 13 ME M</t>
  </si>
  <si>
    <t>1615</t>
  </si>
  <si>
    <t>Ravi Raj Singh 13 ME M</t>
  </si>
  <si>
    <t>1638</t>
  </si>
  <si>
    <t>Ray Gour Bharat 15 CE (College Transfer)</t>
  </si>
  <si>
    <t>1536</t>
  </si>
  <si>
    <t>1763</t>
  </si>
  <si>
    <t>2926</t>
  </si>
  <si>
    <t>3190</t>
  </si>
  <si>
    <t>2974</t>
  </si>
  <si>
    <t>1887</t>
  </si>
  <si>
    <t>1877</t>
  </si>
  <si>
    <t>2301</t>
  </si>
  <si>
    <t>2195</t>
  </si>
  <si>
    <t>3684</t>
  </si>
  <si>
    <t>3797</t>
  </si>
  <si>
    <t>473</t>
  </si>
  <si>
    <t>Amit K Kharadi 12 CE M</t>
  </si>
  <si>
    <t>4157</t>
  </si>
  <si>
    <t>Anil Choudhary 12 EEE I</t>
  </si>
  <si>
    <t>1956</t>
  </si>
  <si>
    <t>Ayushi Mantri 12 IT I TFWS Then CS D</t>
  </si>
  <si>
    <t>1993</t>
  </si>
  <si>
    <t>Bhagwati Lal Suthar 12 ME D</t>
  </si>
  <si>
    <t>2158</t>
  </si>
  <si>
    <t>BHAVYA MALIWAL 12 CS M</t>
  </si>
  <si>
    <t>2498</t>
  </si>
  <si>
    <t>Bherulal Menaria 12 ME I</t>
  </si>
  <si>
    <t>2357</t>
  </si>
  <si>
    <t>Dalpat S Rathore 12 ME I</t>
  </si>
  <si>
    <t>1954</t>
  </si>
  <si>
    <t>Devendra K Teli 12 ME M</t>
  </si>
  <si>
    <t>3894</t>
  </si>
  <si>
    <t>2015</t>
  </si>
  <si>
    <t>Dheeraj Magrundiya 12 ME M</t>
  </si>
  <si>
    <t>3349</t>
  </si>
  <si>
    <t>Ganpat Lal 12 ME M</t>
  </si>
  <si>
    <t>1875</t>
  </si>
  <si>
    <t>1989</t>
  </si>
  <si>
    <t>Jignesh Kaneria 12 ME I</t>
  </si>
  <si>
    <t>Komal Jain 12 ECE  D</t>
  </si>
  <si>
    <t>1987</t>
  </si>
  <si>
    <t>Kshetrapal Singh Rathore 12 ME I</t>
  </si>
  <si>
    <t>3669</t>
  </si>
  <si>
    <t>Kuldeep Jeengar 12 EEE D</t>
  </si>
  <si>
    <t>2482</t>
  </si>
  <si>
    <t>Love Shrimali 12 ME I</t>
  </si>
  <si>
    <t>2299</t>
  </si>
  <si>
    <t>Manish Nagda 12 ME I</t>
  </si>
  <si>
    <t>1568</t>
  </si>
  <si>
    <t>Mukul Thada 12 ME I TFWS</t>
  </si>
  <si>
    <t>256</t>
  </si>
  <si>
    <t>3834</t>
  </si>
  <si>
    <t>Pankaj K Teli 12 ME I</t>
  </si>
  <si>
    <t>2205</t>
  </si>
  <si>
    <t>Piyush Sen 12 ECE D</t>
  </si>
  <si>
    <t>4748</t>
  </si>
  <si>
    <t>Prateek Kumar Sharma 12 ME I</t>
  </si>
  <si>
    <t>Rupal Sen 12 CS I (IT-TFWS)</t>
  </si>
  <si>
    <t>2845</t>
  </si>
  <si>
    <t>2119</t>
  </si>
  <si>
    <t>Shakti Pratap Singh Sisodia 12 ME I</t>
  </si>
  <si>
    <t>2057</t>
  </si>
  <si>
    <t>2484</t>
  </si>
  <si>
    <t>2203</t>
  </si>
  <si>
    <t>Siddhant Sharma 12 ME I</t>
  </si>
  <si>
    <t>3892</t>
  </si>
  <si>
    <t>Vijay Chaturvedi 12 CE I</t>
  </si>
  <si>
    <t>3837</t>
  </si>
  <si>
    <t>Vikas K Siyal 12 EEE I TFWS</t>
  </si>
  <si>
    <t>425</t>
  </si>
  <si>
    <t>2140</t>
  </si>
  <si>
    <t>Vimal Ameta 12 ME I TFWS</t>
  </si>
  <si>
    <t>3750</t>
  </si>
  <si>
    <t>847</t>
  </si>
  <si>
    <t>Zenab Kurawadwala 12 CS to EEE</t>
  </si>
  <si>
    <t>4239</t>
  </si>
  <si>
    <t>Depak Kelani 11</t>
  </si>
  <si>
    <t>Kailash Patel 15 CE  1 Dropout</t>
  </si>
  <si>
    <t>2079</t>
  </si>
  <si>
    <t>2156</t>
  </si>
  <si>
    <t>Rahul Ahir 15 ME Dropout</t>
  </si>
  <si>
    <t>3771</t>
  </si>
  <si>
    <t>2016-17</t>
  </si>
  <si>
    <t>2015-16</t>
  </si>
</sst>
</file>

<file path=xl/styles.xml><?xml version="1.0" encoding="utf-8"?>
<styleSheet xmlns="http://schemas.openxmlformats.org/spreadsheetml/2006/main">
  <numFmts count="1">
    <numFmt numFmtId="164" formatCode="&quot;&quot;0.00"/>
  </numFmts>
  <fonts count="3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6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name val="Tahoma"/>
      <family val="2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12"/>
      <name val="Times New Roman"/>
      <family val="1"/>
    </font>
    <font>
      <sz val="12"/>
      <color theme="6" tint="-0.499984740745262"/>
      <name val="Times New Roman"/>
      <family val="1"/>
    </font>
    <font>
      <b/>
      <sz val="10"/>
      <name val="Times New Roman"/>
      <family val="1"/>
    </font>
    <font>
      <b/>
      <sz val="7"/>
      <name val="Arial"/>
      <family val="2"/>
    </font>
    <font>
      <sz val="12"/>
      <name val="Tahoma"/>
      <family val="2"/>
    </font>
    <font>
      <sz val="7"/>
      <name val="Times New Roman"/>
      <family val="1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</patternFill>
    </fill>
    <fill>
      <patternFill patternType="solid">
        <fgColor rgb="FFFF66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7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94"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164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0" fontId="0" fillId="0" borderId="0" xfId="0"/>
    <xf numFmtId="49" fontId="1" fillId="0" borderId="0" xfId="0" applyNumberFormat="1" applyFont="1" applyAlignment="1">
      <alignment vertical="top"/>
    </xf>
    <xf numFmtId="0" fontId="0" fillId="0" borderId="0" xfId="0"/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0" fontId="0" fillId="0" borderId="0" xfId="0"/>
    <xf numFmtId="164" fontId="1" fillId="0" borderId="0" xfId="0" applyNumberFormat="1" applyFont="1" applyAlignment="1">
      <alignment horizontal="right" vertical="top"/>
    </xf>
    <xf numFmtId="0" fontId="0" fillId="0" borderId="0" xfId="0"/>
    <xf numFmtId="0" fontId="0" fillId="0" borderId="0" xfId="0"/>
    <xf numFmtId="0" fontId="0" fillId="0" borderId="3" xfId="0" applyBorder="1"/>
    <xf numFmtId="0" fontId="0" fillId="0" borderId="4" xfId="0" applyBorder="1"/>
    <xf numFmtId="164" fontId="1" fillId="0" borderId="4" xfId="0" applyNumberFormat="1" applyFont="1" applyBorder="1" applyAlignment="1">
      <alignment horizontal="right" vertical="top"/>
    </xf>
    <xf numFmtId="0" fontId="0" fillId="0" borderId="0" xfId="0"/>
    <xf numFmtId="4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0" fontId="0" fillId="0" borderId="0" xfId="0"/>
    <xf numFmtId="4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0" fillId="0" borderId="0" xfId="0"/>
    <xf numFmtId="49" fontId="1" fillId="0" borderId="0" xfId="0" applyNumberFormat="1" applyFont="1" applyAlignment="1">
      <alignment vertical="top"/>
    </xf>
    <xf numFmtId="0" fontId="0" fillId="0" borderId="0" xfId="0"/>
    <xf numFmtId="49" fontId="3" fillId="0" borderId="0" xfId="0" applyNumberFormat="1" applyFont="1" applyAlignment="1">
      <alignment horizontal="right" vertical="top"/>
    </xf>
    <xf numFmtId="0" fontId="0" fillId="0" borderId="2" xfId="0" applyBorder="1"/>
    <xf numFmtId="164" fontId="1" fillId="0" borderId="5" xfId="0" applyNumberFormat="1" applyFont="1" applyFill="1" applyBorder="1" applyAlignment="1">
      <alignment horizontal="right" vertical="top"/>
    </xf>
    <xf numFmtId="49" fontId="1" fillId="0" borderId="0" xfId="0" applyNumberFormat="1" applyFont="1" applyAlignment="1">
      <alignment vertical="top"/>
    </xf>
    <xf numFmtId="0" fontId="0" fillId="0" borderId="0" xfId="0"/>
    <xf numFmtId="49" fontId="1" fillId="0" borderId="0" xfId="0" applyNumberFormat="1" applyFont="1" applyAlignment="1">
      <alignment vertical="top"/>
    </xf>
    <xf numFmtId="0" fontId="0" fillId="0" borderId="0" xfId="0"/>
    <xf numFmtId="49" fontId="1" fillId="0" borderId="0" xfId="0" applyNumberFormat="1" applyFont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2" borderId="0" xfId="0" applyNumberFormat="1" applyFill="1"/>
    <xf numFmtId="0" fontId="0" fillId="0" borderId="0" xfId="0"/>
    <xf numFmtId="4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0" borderId="0" xfId="0" applyNumberFormat="1" applyFont="1" applyAlignment="1">
      <alignment vertical="top"/>
    </xf>
    <xf numFmtId="0" fontId="0" fillId="0" borderId="0" xfId="0"/>
    <xf numFmtId="4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164" fontId="0" fillId="2" borderId="1" xfId="0" applyNumberFormat="1" applyFill="1" applyBorder="1"/>
    <xf numFmtId="0" fontId="0" fillId="2" borderId="1" xfId="0" applyFill="1" applyBorder="1"/>
    <xf numFmtId="49" fontId="1" fillId="2" borderId="1" xfId="0" applyNumberFormat="1" applyFont="1" applyFill="1" applyBorder="1" applyAlignment="1">
      <alignment vertical="top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/>
    <xf numFmtId="4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49" fontId="1" fillId="0" borderId="1" xfId="0" applyNumberFormat="1" applyFont="1" applyBorder="1" applyAlignment="1">
      <alignment vertical="top"/>
    </xf>
    <xf numFmtId="0" fontId="0" fillId="0" borderId="1" xfId="0" applyBorder="1"/>
    <xf numFmtId="0" fontId="12" fillId="3" borderId="1" xfId="0" applyFont="1" applyFill="1" applyBorder="1" applyAlignment="1">
      <alignment horizontal="left"/>
    </xf>
    <xf numFmtId="0" fontId="12" fillId="3" borderId="1" xfId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 vertical="center" wrapText="1"/>
    </xf>
    <xf numFmtId="0" fontId="14" fillId="3" borderId="1" xfId="1" applyFont="1" applyFill="1" applyBorder="1" applyAlignment="1">
      <alignment horizontal="center"/>
    </xf>
    <xf numFmtId="0" fontId="15" fillId="3" borderId="1" xfId="1" applyFont="1" applyFill="1" applyBorder="1" applyAlignment="1">
      <alignment horizontal="left"/>
    </xf>
    <xf numFmtId="0" fontId="16" fillId="3" borderId="1" xfId="1" applyFont="1" applyFill="1" applyBorder="1" applyAlignment="1">
      <alignment horizontal="left"/>
    </xf>
    <xf numFmtId="0" fontId="17" fillId="3" borderId="1" xfId="1" applyFont="1" applyFill="1" applyBorder="1" applyAlignment="1">
      <alignment horizontal="center" vertical="center" wrapText="1"/>
    </xf>
    <xf numFmtId="0" fontId="7" fillId="6" borderId="0" xfId="1" applyFill="1"/>
    <xf numFmtId="15" fontId="7" fillId="3" borderId="1" xfId="1" applyNumberFormat="1" applyFont="1" applyFill="1" applyBorder="1" applyAlignment="1">
      <alignment horizontal="left"/>
    </xf>
    <xf numFmtId="0" fontId="7" fillId="3" borderId="1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left"/>
    </xf>
    <xf numFmtId="0" fontId="7" fillId="3" borderId="2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7" fillId="3" borderId="1" xfId="1" applyFont="1" applyFill="1" applyBorder="1"/>
    <xf numFmtId="0" fontId="7" fillId="3" borderId="0" xfId="1" applyFont="1" applyFill="1"/>
    <xf numFmtId="0" fontId="7" fillId="0" borderId="0" xfId="1"/>
    <xf numFmtId="0" fontId="19" fillId="3" borderId="1" xfId="0" applyFont="1" applyFill="1" applyBorder="1" applyAlignment="1">
      <alignment horizontal="left"/>
    </xf>
    <xf numFmtId="0" fontId="13" fillId="3" borderId="2" xfId="1" applyFont="1" applyFill="1" applyBorder="1" applyAlignment="1">
      <alignment horizontal="left"/>
    </xf>
    <xf numFmtId="0" fontId="20" fillId="3" borderId="1" xfId="1" applyFont="1" applyFill="1" applyBorder="1"/>
    <xf numFmtId="0" fontId="21" fillId="3" borderId="1" xfId="1" applyFont="1" applyFill="1" applyBorder="1" applyAlignment="1">
      <alignment horizontal="left"/>
    </xf>
    <xf numFmtId="0" fontId="7" fillId="0" borderId="1" xfId="1" applyBorder="1"/>
    <xf numFmtId="0" fontId="22" fillId="3" borderId="1" xfId="1" applyFont="1" applyFill="1" applyBorder="1" applyAlignment="1">
      <alignment horizontal="center"/>
    </xf>
    <xf numFmtId="0" fontId="20" fillId="3" borderId="1" xfId="1" applyFont="1" applyFill="1" applyBorder="1" applyAlignment="1">
      <alignment horizontal="center"/>
    </xf>
    <xf numFmtId="0" fontId="23" fillId="3" borderId="1" xfId="1" applyFont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vertical="center" wrapText="1"/>
    </xf>
    <xf numFmtId="16" fontId="7" fillId="3" borderId="1" xfId="1" applyNumberFormat="1" applyFill="1" applyBorder="1" applyAlignment="1">
      <alignment horizontal="left"/>
    </xf>
    <xf numFmtId="0" fontId="25" fillId="3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26" fillId="3" borderId="1" xfId="1" applyFont="1" applyFill="1" applyBorder="1" applyAlignment="1">
      <alignment horizontal="left"/>
    </xf>
    <xf numFmtId="0" fontId="7" fillId="3" borderId="1" xfId="1" applyFill="1" applyBorder="1" applyAlignment="1">
      <alignment horizontal="left"/>
    </xf>
    <xf numFmtId="0" fontId="27" fillId="3" borderId="2" xfId="1" applyFont="1" applyFill="1" applyBorder="1" applyAlignment="1">
      <alignment horizontal="left"/>
    </xf>
    <xf numFmtId="0" fontId="27" fillId="3" borderId="1" xfId="1" applyFont="1" applyFill="1" applyBorder="1" applyAlignment="1">
      <alignment horizontal="left"/>
    </xf>
    <xf numFmtId="0" fontId="28" fillId="3" borderId="1" xfId="1" applyFont="1" applyFill="1" applyBorder="1" applyAlignment="1">
      <alignment horizontal="left"/>
    </xf>
    <xf numFmtId="0" fontId="15" fillId="3" borderId="1" xfId="1" applyFont="1" applyFill="1" applyBorder="1" applyAlignment="1"/>
    <xf numFmtId="0" fontId="15" fillId="3" borderId="1" xfId="1" applyFont="1" applyFill="1" applyBorder="1"/>
    <xf numFmtId="0" fontId="13" fillId="7" borderId="1" xfId="1" applyFont="1" applyFill="1" applyBorder="1" applyAlignment="1">
      <alignment horizontal="left"/>
    </xf>
    <xf numFmtId="0" fontId="29" fillId="8" borderId="1" xfId="1" applyFont="1" applyFill="1" applyBorder="1"/>
    <xf numFmtId="0" fontId="15" fillId="3" borderId="1" xfId="1" applyFont="1" applyFill="1" applyBorder="1" applyAlignment="1">
      <alignment horizontal="center"/>
    </xf>
    <xf numFmtId="0" fontId="7" fillId="3" borderId="0" xfId="1" applyFill="1"/>
    <xf numFmtId="0" fontId="15" fillId="9" borderId="1" xfId="1" applyFont="1" applyFill="1" applyBorder="1" applyAlignment="1">
      <alignment horizontal="center"/>
    </xf>
    <xf numFmtId="0" fontId="13" fillId="9" borderId="1" xfId="1" applyFont="1" applyFill="1" applyBorder="1" applyAlignment="1">
      <alignment horizontal="left"/>
    </xf>
    <xf numFmtId="0" fontId="29" fillId="10" borderId="1" xfId="1" applyFont="1" applyFill="1" applyBorder="1"/>
    <xf numFmtId="0" fontId="30" fillId="3" borderId="1" xfId="1" applyFont="1" applyFill="1" applyBorder="1" applyAlignment="1">
      <alignment horizontal="left"/>
    </xf>
    <xf numFmtId="0" fontId="28" fillId="11" borderId="1" xfId="1" applyFont="1" applyFill="1" applyBorder="1" applyAlignment="1">
      <alignment horizontal="left"/>
    </xf>
    <xf numFmtId="0" fontId="13" fillId="11" borderId="1" xfId="1" applyFont="1" applyFill="1" applyBorder="1" applyAlignment="1">
      <alignment horizontal="left"/>
    </xf>
    <xf numFmtId="0" fontId="29" fillId="12" borderId="1" xfId="1" applyFont="1" applyFill="1" applyBorder="1"/>
    <xf numFmtId="0" fontId="29" fillId="9" borderId="1" xfId="1" applyFont="1" applyFill="1" applyBorder="1" applyAlignment="1">
      <alignment horizontal="center"/>
    </xf>
    <xf numFmtId="0" fontId="27" fillId="9" borderId="1" xfId="1" applyFont="1" applyFill="1" applyBorder="1" applyAlignment="1">
      <alignment horizontal="left"/>
    </xf>
    <xf numFmtId="0" fontId="15" fillId="3" borderId="2" xfId="1" applyFont="1" applyFill="1" applyBorder="1" applyAlignment="1"/>
    <xf numFmtId="0" fontId="15" fillId="3" borderId="6" xfId="1" applyFont="1" applyFill="1" applyBorder="1"/>
    <xf numFmtId="0" fontId="15" fillId="9" borderId="6" xfId="1" applyFont="1" applyFill="1" applyBorder="1" applyAlignment="1">
      <alignment horizontal="center"/>
    </xf>
    <xf numFmtId="0" fontId="13" fillId="9" borderId="2" xfId="1" applyFont="1" applyFill="1" applyBorder="1" applyAlignment="1">
      <alignment horizontal="left"/>
    </xf>
    <xf numFmtId="0" fontId="15" fillId="3" borderId="2" xfId="1" applyFont="1" applyFill="1" applyBorder="1"/>
    <xf numFmtId="0" fontId="29" fillId="3" borderId="1" xfId="1" applyFont="1" applyFill="1" applyBorder="1"/>
    <xf numFmtId="0" fontId="12" fillId="3" borderId="5" xfId="0" applyFont="1" applyFill="1" applyBorder="1" applyAlignment="1">
      <alignment horizontal="left"/>
    </xf>
    <xf numFmtId="0" fontId="25" fillId="3" borderId="1" xfId="1" applyFont="1" applyFill="1" applyBorder="1" applyAlignment="1">
      <alignment horizontal="left" vertical="center" wrapText="1"/>
    </xf>
    <xf numFmtId="0" fontId="21" fillId="9" borderId="1" xfId="1" applyFont="1" applyFill="1" applyBorder="1" applyAlignment="1">
      <alignment horizontal="left"/>
    </xf>
    <xf numFmtId="0" fontId="31" fillId="3" borderId="1" xfId="1" applyFont="1" applyFill="1" applyBorder="1" applyAlignment="1">
      <alignment horizontal="left" vertical="center" wrapText="1"/>
    </xf>
    <xf numFmtId="0" fontId="13" fillId="13" borderId="1" xfId="1" applyFont="1" applyFill="1" applyBorder="1" applyAlignment="1">
      <alignment horizontal="left"/>
    </xf>
    <xf numFmtId="0" fontId="32" fillId="3" borderId="1" xfId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164" fontId="1" fillId="3" borderId="1" xfId="0" applyNumberFormat="1" applyFont="1" applyFill="1" applyBorder="1" applyAlignment="1">
      <alignment horizontal="right" vertical="top"/>
    </xf>
    <xf numFmtId="2" fontId="0" fillId="4" borderId="1" xfId="0" applyNumberFormat="1" applyFill="1" applyBorder="1"/>
    <xf numFmtId="164" fontId="0" fillId="4" borderId="1" xfId="0" applyNumberFormat="1" applyFill="1" applyBorder="1"/>
    <xf numFmtId="0" fontId="0" fillId="4" borderId="1" xfId="0" applyFill="1" applyBorder="1"/>
    <xf numFmtId="164" fontId="1" fillId="4" borderId="1" xfId="0" applyNumberFormat="1" applyFont="1" applyFill="1" applyBorder="1" applyAlignment="1">
      <alignment horizontal="right" vertical="top"/>
    </xf>
    <xf numFmtId="0" fontId="13" fillId="7" borderId="7" xfId="1" applyFont="1" applyFill="1" applyBorder="1" applyAlignment="1">
      <alignment horizontal="left"/>
    </xf>
    <xf numFmtId="49" fontId="1" fillId="0" borderId="0" xfId="0" applyNumberFormat="1" applyFont="1" applyAlignment="1">
      <alignment vertical="top"/>
    </xf>
    <xf numFmtId="0" fontId="33" fillId="0" borderId="1" xfId="0" applyFont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164" fontId="1" fillId="0" borderId="1" xfId="0" applyNumberFormat="1" applyFont="1" applyFill="1" applyBorder="1" applyAlignment="1">
      <alignment horizontal="right" vertical="top"/>
    </xf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0" fontId="0" fillId="0" borderId="0" xfId="0"/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0" fontId="12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</cellXfs>
  <cellStyles count="197">
    <cellStyle name="Hyperlink 2" xfId="2"/>
    <cellStyle name="Hyperlink 2 2" xfId="3"/>
    <cellStyle name="Hyperlink 3" xfId="4"/>
    <cellStyle name="Neutral 2" xfId="5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7" xfId="16"/>
    <cellStyle name="Normal 18" xfId="17"/>
    <cellStyle name="Normal 18 2" xfId="18"/>
    <cellStyle name="Normal 19" xfId="19"/>
    <cellStyle name="Normal 2" xfId="20"/>
    <cellStyle name="Normal 2 10" xfId="21"/>
    <cellStyle name="Normal 2 11" xfId="22"/>
    <cellStyle name="Normal 2 2" xfId="23"/>
    <cellStyle name="Normal 2 2 2" xfId="24"/>
    <cellStyle name="Normal 2 3" xfId="25"/>
    <cellStyle name="Normal 2 3 10" xfId="26"/>
    <cellStyle name="Normal 2 3 11" xfId="27"/>
    <cellStyle name="Normal 2 3 12" xfId="28"/>
    <cellStyle name="Normal 2 3 13" xfId="29"/>
    <cellStyle name="Normal 2 3 14" xfId="30"/>
    <cellStyle name="Normal 2 3 2" xfId="31"/>
    <cellStyle name="Normal 2 3 2 2" xfId="32"/>
    <cellStyle name="Normal 2 3 2 2 2" xfId="33"/>
    <cellStyle name="Normal 2 3 2 2 2 2" xfId="34"/>
    <cellStyle name="Normal 2 3 2 2 2 3" xfId="35"/>
    <cellStyle name="Normal 2 3 2 2 3" xfId="36"/>
    <cellStyle name="Normal 2 3 2 2 4" xfId="37"/>
    <cellStyle name="Normal 2 3 2 2 5" xfId="38"/>
    <cellStyle name="Normal 2 3 2 2 6" xfId="39"/>
    <cellStyle name="Normal 2 3 2 2 7" xfId="40"/>
    <cellStyle name="Normal 2 3 2 3" xfId="41"/>
    <cellStyle name="Normal 2 3 2 4" xfId="42"/>
    <cellStyle name="Normal 2 3 2 5" xfId="43"/>
    <cellStyle name="Normal 2 3 2 6" xfId="44"/>
    <cellStyle name="Normal 2 3 2 7" xfId="45"/>
    <cellStyle name="Normal 2 3 3" xfId="46"/>
    <cellStyle name="Normal 2 3 4" xfId="47"/>
    <cellStyle name="Normal 2 3 5" xfId="48"/>
    <cellStyle name="Normal 2 3 6" xfId="49"/>
    <cellStyle name="Normal 2 3 7" xfId="50"/>
    <cellStyle name="Normal 2 3 8" xfId="51"/>
    <cellStyle name="Normal 2 3 9" xfId="52"/>
    <cellStyle name="Normal 2 3 9 2" xfId="53"/>
    <cellStyle name="Normal 2 3 9 3" xfId="54"/>
    <cellStyle name="Normal 2 4" xfId="55"/>
    <cellStyle name="Normal 2 5" xfId="56"/>
    <cellStyle name="Normal 2 6" xfId="57"/>
    <cellStyle name="Normal 2 7" xfId="58"/>
    <cellStyle name="Normal 2 8" xfId="59"/>
    <cellStyle name="Normal 2 9" xfId="60"/>
    <cellStyle name="Normal 20" xfId="61"/>
    <cellStyle name="Normal 20 2" xfId="62"/>
    <cellStyle name="Normal 20 3" xfId="63"/>
    <cellStyle name="Normal 20 4" xfId="64"/>
    <cellStyle name="Normal 20 5" xfId="65"/>
    <cellStyle name="Normal 20 6" xfId="66"/>
    <cellStyle name="Normal 20 7" xfId="67"/>
    <cellStyle name="Normal 21" xfId="68"/>
    <cellStyle name="Normal 21 2" xfId="69"/>
    <cellStyle name="Normal 21 3" xfId="70"/>
    <cellStyle name="Normal 22" xfId="71"/>
    <cellStyle name="Normal 22 2" xfId="72"/>
    <cellStyle name="Normal 22 3" xfId="73"/>
    <cellStyle name="Normal 22 4" xfId="74"/>
    <cellStyle name="Normal 23" xfId="75"/>
    <cellStyle name="Normal 24" xfId="76"/>
    <cellStyle name="Normal 29" xfId="77"/>
    <cellStyle name="Normal 3" xfId="1"/>
    <cellStyle name="Normal 3 2" xfId="78"/>
    <cellStyle name="Normal 3 2 10" xfId="79"/>
    <cellStyle name="Normal 3 2 2" xfId="80"/>
    <cellStyle name="Normal 3 2 3" xfId="81"/>
    <cellStyle name="Normal 3 2 4" xfId="82"/>
    <cellStyle name="Normal 3 2 5" xfId="83"/>
    <cellStyle name="Normal 3 2 6" xfId="84"/>
    <cellStyle name="Normal 3 2 7" xfId="85"/>
    <cellStyle name="Normal 3 2 8" xfId="86"/>
    <cellStyle name="Normal 3 2 9" xfId="87"/>
    <cellStyle name="Normal 4" xfId="88"/>
    <cellStyle name="Normal 4 10" xfId="89"/>
    <cellStyle name="Normal 4 11" xfId="90"/>
    <cellStyle name="Normal 4 2" xfId="91"/>
    <cellStyle name="Normal 4 2 2" xfId="92"/>
    <cellStyle name="Normal 4 3" xfId="93"/>
    <cellStyle name="Normal 4 4" xfId="94"/>
    <cellStyle name="Normal 4 5" xfId="95"/>
    <cellStyle name="Normal 4 6" xfId="96"/>
    <cellStyle name="Normal 4 7" xfId="97"/>
    <cellStyle name="Normal 4 8" xfId="98"/>
    <cellStyle name="Normal 4 9" xfId="99"/>
    <cellStyle name="Normal 5" xfId="100"/>
    <cellStyle name="Normal 5 10" xfId="101"/>
    <cellStyle name="Normal 5 11" xfId="102"/>
    <cellStyle name="Normal 5 12" xfId="103"/>
    <cellStyle name="Normal 5 13" xfId="104"/>
    <cellStyle name="Normal 5 14" xfId="105"/>
    <cellStyle name="Normal 5 15" xfId="106"/>
    <cellStyle name="Normal 5 16" xfId="107"/>
    <cellStyle name="Normal 5 17" xfId="108"/>
    <cellStyle name="Normal 5 18" xfId="109"/>
    <cellStyle name="Normal 5 18 2" xfId="110"/>
    <cellStyle name="Normal 5 18 3" xfId="111"/>
    <cellStyle name="Normal 5 19" xfId="112"/>
    <cellStyle name="Normal 5 2" xfId="113"/>
    <cellStyle name="Normal 5 2 2" xfId="114"/>
    <cellStyle name="Normal 5 2 2 2" xfId="115"/>
    <cellStyle name="Normal 5 2 2 2 2" xfId="116"/>
    <cellStyle name="Normal 5 2 2 2 3" xfId="117"/>
    <cellStyle name="Normal 5 2 2 3" xfId="118"/>
    <cellStyle name="Normal 5 2 2 4" xfId="119"/>
    <cellStyle name="Normal 5 2 2 5" xfId="120"/>
    <cellStyle name="Normal 5 2 2 6" xfId="121"/>
    <cellStyle name="Normal 5 2 2 7" xfId="122"/>
    <cellStyle name="Normal 5 2 3" xfId="123"/>
    <cellStyle name="Normal 5 2 4" xfId="124"/>
    <cellStyle name="Normal 5 2 5" xfId="125"/>
    <cellStyle name="Normal 5 2 6" xfId="126"/>
    <cellStyle name="Normal 5 2 7" xfId="127"/>
    <cellStyle name="Normal 5 20" xfId="128"/>
    <cellStyle name="Normal 5 21" xfId="129"/>
    <cellStyle name="Normal 5 22" xfId="130"/>
    <cellStyle name="Normal 5 23" xfId="131"/>
    <cellStyle name="Normal 5 3" xfId="132"/>
    <cellStyle name="Normal 5 4" xfId="133"/>
    <cellStyle name="Normal 5 5" xfId="134"/>
    <cellStyle name="Normal 5 6" xfId="135"/>
    <cellStyle name="Normal 5 7" xfId="136"/>
    <cellStyle name="Normal 5 8" xfId="137"/>
    <cellStyle name="Normal 5 9" xfId="138"/>
    <cellStyle name="Normal 6" xfId="139"/>
    <cellStyle name="Normal 6 10" xfId="140"/>
    <cellStyle name="Normal 6 2" xfId="141"/>
    <cellStyle name="Normal 6 2 10" xfId="142"/>
    <cellStyle name="Normal 6 2 11" xfId="143"/>
    <cellStyle name="Normal 6 2 12" xfId="144"/>
    <cellStyle name="Normal 6 2 13" xfId="145"/>
    <cellStyle name="Normal 6 2 14" xfId="146"/>
    <cellStyle name="Normal 6 2 2" xfId="147"/>
    <cellStyle name="Normal 6 2 2 2" xfId="148"/>
    <cellStyle name="Normal 6 2 2 2 2" xfId="149"/>
    <cellStyle name="Normal 6 2 2 2 2 2" xfId="150"/>
    <cellStyle name="Normal 6 2 2 2 2 3" xfId="151"/>
    <cellStyle name="Normal 6 2 2 2 3" xfId="152"/>
    <cellStyle name="Normal 6 2 2 2 4" xfId="153"/>
    <cellStyle name="Normal 6 2 2 2 5" xfId="154"/>
    <cellStyle name="Normal 6 2 2 2 6" xfId="155"/>
    <cellStyle name="Normal 6 2 2 2 7" xfId="156"/>
    <cellStyle name="Normal 6 2 2 3" xfId="157"/>
    <cellStyle name="Normal 6 2 2 4" xfId="158"/>
    <cellStyle name="Normal 6 2 2 5" xfId="159"/>
    <cellStyle name="Normal 6 2 2 6" xfId="160"/>
    <cellStyle name="Normal 6 2 2 7" xfId="161"/>
    <cellStyle name="Normal 6 2 3" xfId="162"/>
    <cellStyle name="Normal 6 2 4" xfId="163"/>
    <cellStyle name="Normal 6 2 5" xfId="164"/>
    <cellStyle name="Normal 6 2 6" xfId="165"/>
    <cellStyle name="Normal 6 2 7" xfId="166"/>
    <cellStyle name="Normal 6 2 8" xfId="167"/>
    <cellStyle name="Normal 6 2 9" xfId="168"/>
    <cellStyle name="Normal 6 2 9 2" xfId="169"/>
    <cellStyle name="Normal 6 2 9 3" xfId="170"/>
    <cellStyle name="Normal 6 3" xfId="171"/>
    <cellStyle name="Normal 6 3 2" xfId="172"/>
    <cellStyle name="Normal 6 3 2 2" xfId="173"/>
    <cellStyle name="Normal 6 3 2 2 2" xfId="174"/>
    <cellStyle name="Normal 6 3 2 2 3" xfId="175"/>
    <cellStyle name="Normal 6 3 2 3" xfId="176"/>
    <cellStyle name="Normal 6 3 2 4" xfId="177"/>
    <cellStyle name="Normal 6 3 2 5" xfId="178"/>
    <cellStyle name="Normal 6 3 2 6" xfId="179"/>
    <cellStyle name="Normal 6 3 2 7" xfId="180"/>
    <cellStyle name="Normal 6 3 3" xfId="181"/>
    <cellStyle name="Normal 6 3 4" xfId="182"/>
    <cellStyle name="Normal 6 3 5" xfId="183"/>
    <cellStyle name="Normal 6 3 6" xfId="184"/>
    <cellStyle name="Normal 6 3 7" xfId="185"/>
    <cellStyle name="Normal 6 4" xfId="186"/>
    <cellStyle name="Normal 6 5" xfId="187"/>
    <cellStyle name="Normal 6 6" xfId="188"/>
    <cellStyle name="Normal 6 7" xfId="189"/>
    <cellStyle name="Normal 6 8" xfId="190"/>
    <cellStyle name="Normal 6 9" xfId="191"/>
    <cellStyle name="Normal 7" xfId="192"/>
    <cellStyle name="Normal 7 2" xfId="193"/>
    <cellStyle name="Normal 8" xfId="194"/>
    <cellStyle name="Normal 8 2" xfId="195"/>
    <cellStyle name="Normal 9" xfId="1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sssss\SAVI\FINAL%20SHEET%20E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Miss</v>
          </cell>
          <cell r="B1" t="str">
            <v>Female</v>
          </cell>
        </row>
        <row r="2">
          <cell r="B2" t="str">
            <v>Male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39"/>
  <sheetViews>
    <sheetView view="pageBreakPreview" topLeftCell="A28" zoomScaleSheetLayoutView="100" workbookViewId="0">
      <selection activeCell="D39" sqref="D39"/>
    </sheetView>
  </sheetViews>
  <sheetFormatPr defaultRowHeight="21.95" customHeight="1"/>
  <cols>
    <col min="1" max="1" width="6.28515625" style="92" customWidth="1"/>
    <col min="2" max="3" width="9.140625" style="92"/>
    <col min="4" max="4" width="33.42578125" style="92" customWidth="1"/>
    <col min="5" max="5" width="27.85546875" style="92" customWidth="1"/>
    <col min="6" max="6" width="9.140625" style="92"/>
    <col min="7" max="16384" width="9.140625" style="87"/>
  </cols>
  <sheetData>
    <row r="1" spans="1:31" ht="21.95" customHeight="1">
      <c r="B1" s="192" t="s">
        <v>411</v>
      </c>
      <c r="C1" s="192"/>
      <c r="D1" s="192"/>
      <c r="E1" s="92" t="s">
        <v>412</v>
      </c>
      <c r="F1" s="92" t="s">
        <v>413</v>
      </c>
    </row>
    <row r="2" spans="1:31" ht="21.95" customHeight="1">
      <c r="A2" s="92">
        <v>1</v>
      </c>
      <c r="B2" s="93" t="s">
        <v>414</v>
      </c>
      <c r="C2" s="93" t="s">
        <v>415</v>
      </c>
      <c r="D2" s="93" t="s">
        <v>416</v>
      </c>
      <c r="E2" s="92" t="s">
        <v>417</v>
      </c>
      <c r="F2" s="92" t="s">
        <v>418</v>
      </c>
    </row>
    <row r="3" spans="1:31" s="100" customFormat="1" ht="21.95" customHeight="1">
      <c r="A3" s="94">
        <v>2</v>
      </c>
      <c r="B3" s="94" t="s">
        <v>419</v>
      </c>
      <c r="C3" s="94" t="s">
        <v>420</v>
      </c>
      <c r="D3" s="94" t="s">
        <v>421</v>
      </c>
      <c r="E3" s="95" t="s">
        <v>422</v>
      </c>
      <c r="F3" s="94"/>
      <c r="G3" s="96"/>
      <c r="H3" s="97"/>
      <c r="I3" s="98"/>
      <c r="J3" s="99"/>
      <c r="L3" s="101"/>
      <c r="M3" s="102">
        <v>18400</v>
      </c>
      <c r="N3" s="102" t="s">
        <v>423</v>
      </c>
      <c r="O3" s="103">
        <v>0</v>
      </c>
      <c r="P3" s="94" t="s">
        <v>424</v>
      </c>
      <c r="Q3" s="104" t="s">
        <v>425</v>
      </c>
      <c r="R3" s="94" t="s">
        <v>426</v>
      </c>
      <c r="S3" s="105"/>
      <c r="T3" s="106"/>
      <c r="U3" s="106"/>
      <c r="V3" s="107"/>
      <c r="W3" s="107"/>
      <c r="X3" s="107"/>
      <c r="Y3" s="108"/>
      <c r="Z3" s="108"/>
      <c r="AA3" s="109"/>
      <c r="AB3" s="109"/>
      <c r="AC3" s="109"/>
      <c r="AD3" s="109"/>
      <c r="AE3" s="109"/>
    </row>
    <row r="4" spans="1:31" ht="21.95" customHeight="1">
      <c r="A4" s="92">
        <v>3</v>
      </c>
      <c r="B4" s="94" t="s">
        <v>427</v>
      </c>
      <c r="C4" s="94" t="s">
        <v>420</v>
      </c>
      <c r="D4" s="94" t="s">
        <v>428</v>
      </c>
      <c r="E4" s="92" t="s">
        <v>429</v>
      </c>
      <c r="F4" s="92">
        <v>9000</v>
      </c>
    </row>
    <row r="5" spans="1:31" ht="21.95" customHeight="1">
      <c r="A5" s="92">
        <v>4</v>
      </c>
      <c r="B5" s="94" t="s">
        <v>430</v>
      </c>
      <c r="C5" s="94" t="s">
        <v>420</v>
      </c>
      <c r="D5" s="94" t="s">
        <v>431</v>
      </c>
      <c r="E5" s="92" t="s">
        <v>432</v>
      </c>
      <c r="F5" s="92">
        <v>18000</v>
      </c>
    </row>
    <row r="6" spans="1:31" ht="21.95" customHeight="1">
      <c r="A6" s="92">
        <v>5</v>
      </c>
      <c r="B6" s="93" t="s">
        <v>430</v>
      </c>
      <c r="C6" s="93" t="s">
        <v>433</v>
      </c>
      <c r="D6" s="93" t="s">
        <v>434</v>
      </c>
      <c r="E6" s="92" t="s">
        <v>429</v>
      </c>
      <c r="F6" s="92">
        <v>10000</v>
      </c>
    </row>
    <row r="7" spans="1:31" ht="21.95" customHeight="1">
      <c r="A7" s="92">
        <v>6</v>
      </c>
      <c r="B7" s="93" t="s">
        <v>414</v>
      </c>
      <c r="C7" s="93" t="s">
        <v>433</v>
      </c>
      <c r="D7" s="93" t="s">
        <v>435</v>
      </c>
      <c r="E7" s="92" t="s">
        <v>429</v>
      </c>
      <c r="F7" s="92">
        <v>10000</v>
      </c>
    </row>
    <row r="8" spans="1:31" ht="21.95" customHeight="1">
      <c r="A8" s="92">
        <v>7</v>
      </c>
      <c r="B8" s="110" t="s">
        <v>436</v>
      </c>
      <c r="C8" s="94" t="s">
        <v>430</v>
      </c>
      <c r="D8" s="94" t="s">
        <v>437</v>
      </c>
      <c r="E8" s="92" t="s">
        <v>429</v>
      </c>
      <c r="F8" s="92">
        <v>12000</v>
      </c>
    </row>
    <row r="9" spans="1:31" ht="21.95" customHeight="1">
      <c r="A9" s="92">
        <v>8</v>
      </c>
      <c r="B9" s="93" t="s">
        <v>414</v>
      </c>
      <c r="C9" s="93" t="s">
        <v>433</v>
      </c>
      <c r="D9" s="93" t="s">
        <v>438</v>
      </c>
      <c r="E9" s="92" t="s">
        <v>429</v>
      </c>
      <c r="F9" s="92">
        <v>10000</v>
      </c>
    </row>
    <row r="10" spans="1:31" ht="21.95" customHeight="1">
      <c r="A10" s="92">
        <v>9</v>
      </c>
      <c r="B10" s="94" t="s">
        <v>414</v>
      </c>
      <c r="C10" s="94" t="s">
        <v>420</v>
      </c>
      <c r="D10" s="94" t="s">
        <v>439</v>
      </c>
      <c r="E10" s="92" t="s">
        <v>429</v>
      </c>
      <c r="F10" s="92">
        <v>9000</v>
      </c>
      <c r="I10" s="87">
        <v>90</v>
      </c>
    </row>
    <row r="11" spans="1:31" ht="21.95" customHeight="1">
      <c r="A11" s="92">
        <v>10</v>
      </c>
      <c r="B11" s="94" t="s">
        <v>414</v>
      </c>
      <c r="C11" s="94" t="s">
        <v>420</v>
      </c>
      <c r="D11" s="94" t="s">
        <v>440</v>
      </c>
      <c r="E11" s="92" t="s">
        <v>429</v>
      </c>
      <c r="F11" s="92">
        <v>9000</v>
      </c>
      <c r="I11" s="87">
        <v>105</v>
      </c>
    </row>
    <row r="12" spans="1:31" ht="21.95" customHeight="1">
      <c r="A12" s="92">
        <v>11</v>
      </c>
      <c r="B12" s="110" t="s">
        <v>436</v>
      </c>
      <c r="C12" s="94" t="s">
        <v>430</v>
      </c>
      <c r="D12" s="94" t="s">
        <v>441</v>
      </c>
      <c r="E12" s="92" t="s">
        <v>442</v>
      </c>
      <c r="I12" s="87">
        <v>40</v>
      </c>
    </row>
    <row r="13" spans="1:31" ht="21.95" customHeight="1">
      <c r="A13" s="92">
        <v>12</v>
      </c>
      <c r="B13" s="94" t="s">
        <v>414</v>
      </c>
      <c r="C13" s="111" t="s">
        <v>443</v>
      </c>
      <c r="D13" s="94" t="s">
        <v>444</v>
      </c>
      <c r="E13" s="92" t="s">
        <v>445</v>
      </c>
      <c r="F13" s="92">
        <f>12000+7500+3000+2000</f>
        <v>24500</v>
      </c>
      <c r="I13" s="87">
        <v>40</v>
      </c>
    </row>
    <row r="14" spans="1:31" ht="21.95" customHeight="1">
      <c r="A14" s="92">
        <v>13</v>
      </c>
      <c r="B14" s="94" t="s">
        <v>446</v>
      </c>
      <c r="C14" s="94" t="s">
        <v>447</v>
      </c>
      <c r="D14" s="94" t="s">
        <v>448</v>
      </c>
      <c r="E14" s="92" t="s">
        <v>429</v>
      </c>
      <c r="F14" s="92">
        <v>12000</v>
      </c>
      <c r="I14" s="87">
        <v>95</v>
      </c>
    </row>
    <row r="15" spans="1:31" ht="21.95" customHeight="1">
      <c r="A15" s="92">
        <v>14</v>
      </c>
      <c r="B15" s="110" t="s">
        <v>436</v>
      </c>
      <c r="C15" s="94" t="s">
        <v>446</v>
      </c>
      <c r="D15" s="94" t="s">
        <v>449</v>
      </c>
      <c r="E15" s="92" t="s">
        <v>450</v>
      </c>
      <c r="F15" s="92">
        <f>12000+500</f>
        <v>12500</v>
      </c>
      <c r="I15" s="87">
        <v>95</v>
      </c>
    </row>
    <row r="16" spans="1:31" ht="21.95" customHeight="1">
      <c r="A16" s="92">
        <v>15</v>
      </c>
      <c r="B16" s="110" t="s">
        <v>436</v>
      </c>
      <c r="C16" s="94" t="s">
        <v>446</v>
      </c>
      <c r="D16" s="94" t="s">
        <v>451</v>
      </c>
      <c r="E16" s="92" t="s">
        <v>429</v>
      </c>
      <c r="F16" s="92">
        <v>12000</v>
      </c>
      <c r="I16" s="87">
        <v>100</v>
      </c>
    </row>
    <row r="17" spans="1:22" ht="21.95" customHeight="1">
      <c r="A17" s="92">
        <v>16</v>
      </c>
      <c r="B17" s="110" t="s">
        <v>436</v>
      </c>
      <c r="C17" s="94" t="s">
        <v>419</v>
      </c>
      <c r="D17" s="94" t="s">
        <v>452</v>
      </c>
      <c r="E17" s="92" t="s">
        <v>429</v>
      </c>
      <c r="F17" s="92">
        <f>2000+12000</f>
        <v>14000</v>
      </c>
      <c r="I17" s="87">
        <v>100</v>
      </c>
    </row>
    <row r="18" spans="1:22" ht="21.95" customHeight="1">
      <c r="A18" s="92">
        <v>17</v>
      </c>
      <c r="B18" s="94" t="s">
        <v>430</v>
      </c>
      <c r="C18" s="94" t="s">
        <v>420</v>
      </c>
      <c r="D18" s="94" t="s">
        <v>453</v>
      </c>
      <c r="E18" s="92" t="s">
        <v>454</v>
      </c>
      <c r="F18" s="92">
        <v>11000</v>
      </c>
      <c r="I18" s="87">
        <v>90</v>
      </c>
    </row>
    <row r="19" spans="1:22" ht="21.95" customHeight="1">
      <c r="A19" s="92">
        <v>18</v>
      </c>
      <c r="B19" s="93" t="s">
        <v>427</v>
      </c>
      <c r="C19" s="93" t="s">
        <v>433</v>
      </c>
      <c r="D19" s="93" t="s">
        <v>455</v>
      </c>
      <c r="E19" s="92" t="s">
        <v>161</v>
      </c>
      <c r="F19" s="92">
        <v>10000</v>
      </c>
      <c r="I19" s="87">
        <v>105</v>
      </c>
    </row>
    <row r="20" spans="1:22" ht="21.95" customHeight="1">
      <c r="A20" s="92">
        <v>19</v>
      </c>
      <c r="B20" s="110" t="s">
        <v>436</v>
      </c>
      <c r="C20" s="94" t="s">
        <v>414</v>
      </c>
      <c r="D20" s="94" t="s">
        <v>456</v>
      </c>
      <c r="E20" s="92" t="s">
        <v>457</v>
      </c>
      <c r="F20" s="92">
        <v>14000</v>
      </c>
      <c r="I20" s="87">
        <v>550</v>
      </c>
    </row>
    <row r="21" spans="1:22" ht="21.95" customHeight="1">
      <c r="A21" s="92">
        <v>20</v>
      </c>
      <c r="B21" s="94" t="s">
        <v>430</v>
      </c>
      <c r="C21" s="94" t="s">
        <v>420</v>
      </c>
      <c r="D21" s="94" t="s">
        <v>458</v>
      </c>
      <c r="E21" s="92" t="s">
        <v>459</v>
      </c>
      <c r="F21" s="92">
        <f>9000+2000</f>
        <v>11000</v>
      </c>
      <c r="I21" s="87">
        <v>1005</v>
      </c>
    </row>
    <row r="22" spans="1:22" ht="21.95" customHeight="1">
      <c r="A22" s="92">
        <v>21</v>
      </c>
      <c r="B22" s="93" t="s">
        <v>446</v>
      </c>
      <c r="C22" s="93" t="s">
        <v>433</v>
      </c>
      <c r="D22" s="93" t="s">
        <v>460</v>
      </c>
      <c r="E22" s="92" t="s">
        <v>429</v>
      </c>
      <c r="F22" s="92">
        <v>10000</v>
      </c>
      <c r="I22" s="87">
        <v>1900</v>
      </c>
    </row>
    <row r="23" spans="1:22" ht="21.95" customHeight="1">
      <c r="A23" s="92">
        <v>22</v>
      </c>
      <c r="B23" s="110" t="s">
        <v>436</v>
      </c>
      <c r="C23" s="94" t="s">
        <v>430</v>
      </c>
      <c r="D23" s="94" t="s">
        <v>461</v>
      </c>
      <c r="E23" s="92" t="s">
        <v>462</v>
      </c>
      <c r="F23" s="92">
        <f>12000+2000+500</f>
        <v>14500</v>
      </c>
      <c r="I23" s="87">
        <f>SUM(I10:I22)</f>
        <v>4315</v>
      </c>
    </row>
    <row r="24" spans="1:22" ht="21.95" customHeight="1">
      <c r="A24" s="92">
        <v>23</v>
      </c>
      <c r="B24" s="110" t="s">
        <v>436</v>
      </c>
      <c r="C24" s="94" t="s">
        <v>419</v>
      </c>
      <c r="D24" s="94" t="s">
        <v>463</v>
      </c>
      <c r="E24" s="92" t="s">
        <v>464</v>
      </c>
      <c r="F24" s="92">
        <f>12000+2000+500+500</f>
        <v>15000</v>
      </c>
    </row>
    <row r="25" spans="1:22" ht="21.95" customHeight="1">
      <c r="A25" s="92">
        <v>24</v>
      </c>
      <c r="B25" s="110" t="s">
        <v>436</v>
      </c>
      <c r="C25" s="94" t="s">
        <v>427</v>
      </c>
      <c r="D25" s="94" t="s">
        <v>465</v>
      </c>
      <c r="E25" s="92" t="s">
        <v>466</v>
      </c>
      <c r="F25" s="92">
        <f>55000+2000</f>
        <v>57000</v>
      </c>
    </row>
    <row r="26" spans="1:22" ht="21.95" customHeight="1">
      <c r="A26" s="92">
        <v>25</v>
      </c>
      <c r="B26" s="93" t="s">
        <v>430</v>
      </c>
      <c r="C26" s="93" t="s">
        <v>433</v>
      </c>
      <c r="D26" s="93" t="s">
        <v>467</v>
      </c>
      <c r="E26" s="92" t="s">
        <v>429</v>
      </c>
      <c r="F26" s="92">
        <v>10000</v>
      </c>
    </row>
    <row r="27" spans="1:22" ht="21.95" customHeight="1">
      <c r="A27" s="92">
        <v>26</v>
      </c>
      <c r="B27" s="110" t="s">
        <v>436</v>
      </c>
      <c r="C27" s="94" t="s">
        <v>430</v>
      </c>
      <c r="D27" s="94" t="s">
        <v>468</v>
      </c>
      <c r="E27" s="92" t="s">
        <v>462</v>
      </c>
      <c r="F27" s="92">
        <f>12000+2000+500</f>
        <v>14500</v>
      </c>
    </row>
    <row r="28" spans="1:22" ht="21.95" customHeight="1">
      <c r="A28" s="92">
        <v>27</v>
      </c>
      <c r="B28" s="94" t="s">
        <v>430</v>
      </c>
      <c r="C28" s="94" t="s">
        <v>420</v>
      </c>
      <c r="D28" s="94" t="s">
        <v>469</v>
      </c>
      <c r="E28" s="92" t="s">
        <v>429</v>
      </c>
      <c r="F28" s="92">
        <v>9000</v>
      </c>
    </row>
    <row r="29" spans="1:22" ht="21.95" customHeight="1">
      <c r="A29" s="92">
        <v>28</v>
      </c>
      <c r="B29" s="110" t="s">
        <v>436</v>
      </c>
      <c r="C29" s="94" t="s">
        <v>414</v>
      </c>
      <c r="D29" s="94" t="s">
        <v>470</v>
      </c>
      <c r="E29" s="92" t="s">
        <v>429</v>
      </c>
      <c r="F29" s="92">
        <v>12000</v>
      </c>
    </row>
    <row r="30" spans="1:22" ht="21.95" customHeight="1">
      <c r="A30" s="92">
        <v>29</v>
      </c>
      <c r="B30" s="110" t="s">
        <v>436</v>
      </c>
      <c r="C30" s="94" t="s">
        <v>430</v>
      </c>
      <c r="D30" s="94" t="s">
        <v>471</v>
      </c>
      <c r="E30" s="92" t="s">
        <v>429</v>
      </c>
      <c r="F30" s="92">
        <v>12000</v>
      </c>
    </row>
    <row r="31" spans="1:22" ht="21.95" customHeight="1">
      <c r="A31" s="92">
        <v>30</v>
      </c>
      <c r="B31" s="94" t="s">
        <v>446</v>
      </c>
      <c r="C31" s="94">
        <v>3</v>
      </c>
      <c r="D31" s="94" t="s">
        <v>472</v>
      </c>
      <c r="E31" s="92" t="s">
        <v>473</v>
      </c>
      <c r="F31" s="92">
        <v>12000</v>
      </c>
    </row>
    <row r="32" spans="1:22" s="114" customFormat="1" ht="24.95" customHeight="1">
      <c r="A32" s="112">
        <v>30</v>
      </c>
      <c r="B32" s="112" t="s">
        <v>430</v>
      </c>
      <c r="C32" s="93" t="s">
        <v>433</v>
      </c>
      <c r="D32" s="113" t="s">
        <v>474</v>
      </c>
      <c r="E32" s="114" t="s">
        <v>475</v>
      </c>
      <c r="F32" s="113">
        <v>10000</v>
      </c>
      <c r="G32" s="115"/>
      <c r="H32" s="116"/>
      <c r="I32" s="117"/>
      <c r="J32" s="118"/>
      <c r="K32" s="118"/>
      <c r="L32" s="119"/>
      <c r="M32" s="120"/>
      <c r="N32" s="121"/>
      <c r="O32" s="121"/>
      <c r="P32" s="121"/>
      <c r="Q32" s="122"/>
      <c r="R32" s="123"/>
      <c r="S32" s="93"/>
      <c r="T32" s="124"/>
      <c r="V32" s="107"/>
    </row>
    <row r="33" spans="1:6" ht="21.95" customHeight="1">
      <c r="A33" s="92">
        <v>31</v>
      </c>
      <c r="B33" s="111" t="s">
        <v>414</v>
      </c>
      <c r="C33" s="125" t="s">
        <v>476</v>
      </c>
      <c r="D33" s="94" t="s">
        <v>477</v>
      </c>
      <c r="E33" s="92" t="s">
        <v>445</v>
      </c>
      <c r="F33" s="92">
        <f>12000+7500+3000+2000</f>
        <v>24500</v>
      </c>
    </row>
    <row r="34" spans="1:6" ht="21.95" customHeight="1">
      <c r="A34" s="92">
        <v>32</v>
      </c>
      <c r="B34" s="94" t="s">
        <v>414</v>
      </c>
      <c r="C34" s="94" t="s">
        <v>420</v>
      </c>
      <c r="D34" s="94" t="s">
        <v>478</v>
      </c>
      <c r="E34" s="92" t="s">
        <v>429</v>
      </c>
      <c r="F34" s="92">
        <v>9000</v>
      </c>
    </row>
    <row r="35" spans="1:6" ht="21.95" customHeight="1">
      <c r="A35" s="92">
        <v>33</v>
      </c>
      <c r="B35" s="93" t="s">
        <v>430</v>
      </c>
      <c r="C35" s="93" t="s">
        <v>433</v>
      </c>
      <c r="D35" s="93" t="s">
        <v>479</v>
      </c>
      <c r="E35" s="92" t="s">
        <v>480</v>
      </c>
      <c r="F35" s="92">
        <f>55000-36000</f>
        <v>19000</v>
      </c>
    </row>
    <row r="36" spans="1:6" ht="21.95" customHeight="1">
      <c r="A36" s="92">
        <v>34</v>
      </c>
      <c r="B36" s="93" t="s">
        <v>430</v>
      </c>
      <c r="C36" s="93" t="s">
        <v>433</v>
      </c>
      <c r="D36" s="93" t="s">
        <v>481</v>
      </c>
      <c r="E36" s="92" t="s">
        <v>482</v>
      </c>
      <c r="F36" s="92">
        <v>8000</v>
      </c>
    </row>
    <row r="37" spans="1:6" ht="21.95" customHeight="1">
      <c r="A37" s="92">
        <v>35</v>
      </c>
      <c r="B37" s="94" t="s">
        <v>414</v>
      </c>
      <c r="C37" s="94" t="s">
        <v>420</v>
      </c>
      <c r="D37" s="94" t="s">
        <v>483</v>
      </c>
      <c r="E37" s="92" t="s">
        <v>457</v>
      </c>
      <c r="F37" s="92">
        <v>11000</v>
      </c>
    </row>
    <row r="38" spans="1:6" ht="21.95" customHeight="1">
      <c r="A38" s="92">
        <v>36</v>
      </c>
      <c r="B38" s="94" t="s">
        <v>414</v>
      </c>
      <c r="C38" s="94" t="s">
        <v>420</v>
      </c>
      <c r="D38" s="94" t="s">
        <v>484</v>
      </c>
      <c r="E38" s="92" t="s">
        <v>429</v>
      </c>
      <c r="F38" s="92">
        <v>9000</v>
      </c>
    </row>
    <row r="39" spans="1:6" ht="21.95" customHeight="1">
      <c r="A39" s="92">
        <v>37</v>
      </c>
      <c r="B39" s="110" t="s">
        <v>436</v>
      </c>
      <c r="C39" s="94" t="s">
        <v>430</v>
      </c>
      <c r="D39" s="94" t="s">
        <v>485</v>
      </c>
      <c r="E39" s="92" t="s">
        <v>475</v>
      </c>
      <c r="F39" s="92">
        <v>12000</v>
      </c>
    </row>
    <row r="40" spans="1:6" ht="21.95" customHeight="1">
      <c r="A40" s="92">
        <v>38</v>
      </c>
      <c r="B40" s="93" t="s">
        <v>427</v>
      </c>
      <c r="C40" s="93" t="s">
        <v>433</v>
      </c>
      <c r="D40" s="93" t="s">
        <v>486</v>
      </c>
      <c r="E40" s="92" t="s">
        <v>475</v>
      </c>
      <c r="F40" s="92">
        <v>10000</v>
      </c>
    </row>
    <row r="41" spans="1:6" ht="21.95" customHeight="1">
      <c r="A41" s="92">
        <v>39</v>
      </c>
      <c r="B41" s="110" t="s">
        <v>436</v>
      </c>
      <c r="C41" s="94" t="s">
        <v>427</v>
      </c>
      <c r="D41" s="94" t="s">
        <v>487</v>
      </c>
      <c r="E41" s="92" t="s">
        <v>475</v>
      </c>
      <c r="F41" s="92">
        <v>12000</v>
      </c>
    </row>
    <row r="42" spans="1:6" ht="21.95" customHeight="1">
      <c r="A42" s="92">
        <v>40</v>
      </c>
      <c r="B42" s="94" t="s">
        <v>419</v>
      </c>
      <c r="C42" s="126" t="s">
        <v>488</v>
      </c>
      <c r="D42" s="94" t="s">
        <v>489</v>
      </c>
      <c r="E42" s="92" t="s">
        <v>490</v>
      </c>
      <c r="F42" s="92">
        <f>107350-76000+1200</f>
        <v>32550</v>
      </c>
    </row>
    <row r="43" spans="1:6" ht="21.95" customHeight="1">
      <c r="A43" s="92">
        <v>41</v>
      </c>
      <c r="B43" s="110" t="s">
        <v>436</v>
      </c>
      <c r="C43" s="94" t="s">
        <v>414</v>
      </c>
      <c r="D43" s="94" t="s">
        <v>491</v>
      </c>
      <c r="E43" s="92" t="s">
        <v>475</v>
      </c>
      <c r="F43" s="92">
        <v>12000</v>
      </c>
    </row>
    <row r="44" spans="1:6" ht="21.95" customHeight="1">
      <c r="A44" s="92">
        <v>42</v>
      </c>
      <c r="B44" s="110" t="s">
        <v>436</v>
      </c>
      <c r="C44" s="94" t="s">
        <v>419</v>
      </c>
      <c r="D44" s="94" t="s">
        <v>492</v>
      </c>
      <c r="E44" s="92" t="s">
        <v>493</v>
      </c>
      <c r="F44" s="92">
        <f>49000</f>
        <v>49000</v>
      </c>
    </row>
    <row r="45" spans="1:6" ht="21.95" customHeight="1">
      <c r="A45" s="92">
        <v>43</v>
      </c>
      <c r="B45" s="94" t="s">
        <v>430</v>
      </c>
      <c r="C45" s="126" t="s">
        <v>494</v>
      </c>
      <c r="D45" s="94" t="s">
        <v>495</v>
      </c>
      <c r="E45" s="92" t="s">
        <v>496</v>
      </c>
      <c r="F45" s="92">
        <v>12000</v>
      </c>
    </row>
    <row r="46" spans="1:6" ht="21.95" customHeight="1">
      <c r="A46" s="92">
        <v>44</v>
      </c>
      <c r="B46" s="110" t="s">
        <v>436</v>
      </c>
      <c r="C46" s="94" t="s">
        <v>497</v>
      </c>
      <c r="D46" s="94" t="s">
        <v>498</v>
      </c>
      <c r="E46" s="92" t="s">
        <v>493</v>
      </c>
      <c r="F46" s="92">
        <v>49000</v>
      </c>
    </row>
    <row r="47" spans="1:6" ht="21.95" customHeight="1">
      <c r="A47" s="92">
        <v>45</v>
      </c>
      <c r="B47" s="110" t="s">
        <v>436</v>
      </c>
      <c r="C47" s="94" t="s">
        <v>446</v>
      </c>
      <c r="D47" s="94" t="s">
        <v>499</v>
      </c>
      <c r="E47" s="92" t="s">
        <v>475</v>
      </c>
      <c r="F47" s="92">
        <v>12000</v>
      </c>
    </row>
    <row r="48" spans="1:6" ht="21.95" customHeight="1">
      <c r="A48" s="92">
        <v>46</v>
      </c>
      <c r="B48" s="94" t="s">
        <v>430</v>
      </c>
      <c r="C48" s="94" t="s">
        <v>420</v>
      </c>
      <c r="D48" s="94" t="s">
        <v>500</v>
      </c>
      <c r="E48" s="92" t="s">
        <v>475</v>
      </c>
      <c r="F48" s="92">
        <v>9000</v>
      </c>
    </row>
    <row r="49" spans="1:6" ht="21.95" customHeight="1">
      <c r="A49" s="92">
        <v>47</v>
      </c>
      <c r="B49" s="110" t="s">
        <v>436</v>
      </c>
      <c r="C49" s="94" t="s">
        <v>427</v>
      </c>
      <c r="D49" s="94" t="s">
        <v>501</v>
      </c>
      <c r="E49" s="92" t="s">
        <v>502</v>
      </c>
      <c r="F49" s="92">
        <v>6700</v>
      </c>
    </row>
    <row r="50" spans="1:6" ht="21.95" customHeight="1">
      <c r="A50" s="92">
        <v>48</v>
      </c>
      <c r="B50" s="94" t="s">
        <v>430</v>
      </c>
      <c r="C50" s="125" t="s">
        <v>488</v>
      </c>
      <c r="D50" s="94" t="s">
        <v>503</v>
      </c>
      <c r="E50" s="92" t="s">
        <v>475</v>
      </c>
      <c r="F50" s="92">
        <v>12000</v>
      </c>
    </row>
    <row r="51" spans="1:6" ht="21.95" customHeight="1">
      <c r="A51" s="92">
        <v>49</v>
      </c>
      <c r="B51" s="93" t="s">
        <v>414</v>
      </c>
      <c r="C51" s="93" t="s">
        <v>433</v>
      </c>
      <c r="D51" s="93" t="s">
        <v>504</v>
      </c>
      <c r="E51" s="92" t="s">
        <v>505</v>
      </c>
      <c r="F51" s="92">
        <v>10000</v>
      </c>
    </row>
    <row r="52" spans="1:6" ht="21.95" customHeight="1">
      <c r="A52" s="92">
        <v>50</v>
      </c>
      <c r="B52" s="94" t="s">
        <v>419</v>
      </c>
      <c r="C52" s="126" t="s">
        <v>506</v>
      </c>
      <c r="D52" s="94" t="s">
        <v>507</v>
      </c>
      <c r="E52" s="92" t="s">
        <v>508</v>
      </c>
      <c r="F52" s="92">
        <f>107350-77000-10500</f>
        <v>19850</v>
      </c>
    </row>
    <row r="53" spans="1:6" ht="21.95" customHeight="1">
      <c r="A53" s="92">
        <v>51</v>
      </c>
      <c r="B53" s="110" t="s">
        <v>436</v>
      </c>
      <c r="C53" s="94" t="s">
        <v>446</v>
      </c>
      <c r="D53" s="94" t="s">
        <v>509</v>
      </c>
      <c r="E53" s="92" t="s">
        <v>475</v>
      </c>
      <c r="F53" s="92">
        <v>12000</v>
      </c>
    </row>
    <row r="54" spans="1:6" ht="21.95" customHeight="1">
      <c r="A54" s="92">
        <v>52</v>
      </c>
      <c r="B54" s="110" t="s">
        <v>436</v>
      </c>
      <c r="C54" s="94" t="s">
        <v>446</v>
      </c>
      <c r="D54" s="94" t="s">
        <v>510</v>
      </c>
      <c r="E54" s="92" t="s">
        <v>475</v>
      </c>
      <c r="F54" s="92">
        <v>12000</v>
      </c>
    </row>
    <row r="55" spans="1:6" ht="21.95" customHeight="1">
      <c r="A55" s="92">
        <v>53</v>
      </c>
      <c r="B55" s="110" t="s">
        <v>436</v>
      </c>
      <c r="C55" s="94" t="s">
        <v>430</v>
      </c>
      <c r="D55" s="94" t="s">
        <v>511</v>
      </c>
      <c r="E55" s="92" t="s">
        <v>475</v>
      </c>
      <c r="F55" s="92">
        <v>12000</v>
      </c>
    </row>
    <row r="56" spans="1:6" ht="21.95" customHeight="1">
      <c r="A56" s="92">
        <v>54</v>
      </c>
      <c r="B56" s="110" t="s">
        <v>436</v>
      </c>
      <c r="C56" s="94" t="s">
        <v>414</v>
      </c>
      <c r="D56" s="94" t="s">
        <v>512</v>
      </c>
      <c r="E56" s="92" t="s">
        <v>513</v>
      </c>
      <c r="F56" s="92">
        <f>78700-31000</f>
        <v>47700</v>
      </c>
    </row>
    <row r="57" spans="1:6" ht="21.95" customHeight="1">
      <c r="A57" s="92">
        <v>55</v>
      </c>
      <c r="B57" s="93" t="s">
        <v>430</v>
      </c>
      <c r="C57" s="93" t="s">
        <v>433</v>
      </c>
      <c r="D57" s="93" t="s">
        <v>514</v>
      </c>
      <c r="E57" s="92" t="s">
        <v>515</v>
      </c>
      <c r="F57" s="92">
        <f>76700-60000</f>
        <v>16700</v>
      </c>
    </row>
    <row r="58" spans="1:6" ht="21.95" customHeight="1">
      <c r="A58" s="92">
        <v>56</v>
      </c>
      <c r="B58" s="94" t="s">
        <v>497</v>
      </c>
      <c r="C58" s="94" t="s">
        <v>443</v>
      </c>
      <c r="D58" s="94" t="s">
        <v>516</v>
      </c>
      <c r="E58" s="92" t="s">
        <v>517</v>
      </c>
      <c r="F58" s="92">
        <v>21600</v>
      </c>
    </row>
    <row r="59" spans="1:6" ht="21.95" customHeight="1">
      <c r="A59" s="92">
        <v>57</v>
      </c>
      <c r="B59" s="94" t="s">
        <v>414</v>
      </c>
      <c r="C59" s="94" t="s">
        <v>420</v>
      </c>
      <c r="D59" s="94" t="s">
        <v>518</v>
      </c>
      <c r="E59" s="92" t="s">
        <v>473</v>
      </c>
      <c r="F59" s="92">
        <v>9000</v>
      </c>
    </row>
    <row r="60" spans="1:6" ht="21.95" customHeight="1">
      <c r="A60" s="92">
        <v>58</v>
      </c>
      <c r="B60" s="94" t="s">
        <v>414</v>
      </c>
      <c r="C60" s="126" t="s">
        <v>519</v>
      </c>
      <c r="D60" s="94" t="s">
        <v>520</v>
      </c>
      <c r="E60" s="92" t="s">
        <v>473</v>
      </c>
      <c r="F60" s="92">
        <f>107850-76850</f>
        <v>31000</v>
      </c>
    </row>
    <row r="61" spans="1:6" ht="21.95" customHeight="1">
      <c r="A61" s="92">
        <v>59</v>
      </c>
      <c r="B61" s="94" t="s">
        <v>414</v>
      </c>
      <c r="C61" s="126" t="s">
        <v>519</v>
      </c>
      <c r="D61" s="94" t="s">
        <v>521</v>
      </c>
      <c r="E61" s="92" t="s">
        <v>522</v>
      </c>
      <c r="F61" s="92">
        <f>107350-70000</f>
        <v>37350</v>
      </c>
    </row>
    <row r="62" spans="1:6" ht="21.95" customHeight="1">
      <c r="A62" s="92">
        <v>60</v>
      </c>
      <c r="B62" s="93" t="s">
        <v>430</v>
      </c>
      <c r="C62" s="93" t="s">
        <v>433</v>
      </c>
      <c r="D62" s="93" t="s">
        <v>523</v>
      </c>
      <c r="E62" s="92" t="s">
        <v>473</v>
      </c>
      <c r="F62" s="92">
        <v>10000</v>
      </c>
    </row>
    <row r="63" spans="1:6" ht="21.95" customHeight="1">
      <c r="A63" s="92">
        <v>61</v>
      </c>
      <c r="B63" s="94" t="s">
        <v>414</v>
      </c>
      <c r="C63" s="94">
        <v>23</v>
      </c>
      <c r="D63" s="94" t="s">
        <v>524</v>
      </c>
      <c r="E63" s="92" t="s">
        <v>473</v>
      </c>
      <c r="F63" s="92">
        <v>12000</v>
      </c>
    </row>
    <row r="64" spans="1:6" ht="21.95" customHeight="1">
      <c r="A64" s="92">
        <v>62</v>
      </c>
      <c r="B64" s="110" t="s">
        <v>436</v>
      </c>
      <c r="C64" s="94" t="s">
        <v>419</v>
      </c>
      <c r="D64" s="94" t="s">
        <v>525</v>
      </c>
      <c r="E64" s="92" t="s">
        <v>526</v>
      </c>
      <c r="F64" s="92">
        <v>63500</v>
      </c>
    </row>
    <row r="65" spans="1:6" ht="21.95" customHeight="1">
      <c r="A65" s="92">
        <v>63</v>
      </c>
      <c r="B65" s="94" t="s">
        <v>430</v>
      </c>
      <c r="C65" s="94" t="s">
        <v>420</v>
      </c>
      <c r="D65" s="94" t="s">
        <v>527</v>
      </c>
      <c r="E65" s="92" t="s">
        <v>473</v>
      </c>
      <c r="F65" s="92">
        <v>9000</v>
      </c>
    </row>
    <row r="66" spans="1:6" ht="21.95" customHeight="1">
      <c r="A66" s="92">
        <v>64</v>
      </c>
      <c r="B66" s="110" t="s">
        <v>436</v>
      </c>
      <c r="C66" s="94" t="s">
        <v>427</v>
      </c>
      <c r="D66" s="127" t="s">
        <v>528</v>
      </c>
      <c r="E66" s="92" t="s">
        <v>493</v>
      </c>
      <c r="F66" s="92">
        <v>49000</v>
      </c>
    </row>
    <row r="67" spans="1:6" ht="21.95" customHeight="1">
      <c r="A67" s="92">
        <v>65</v>
      </c>
      <c r="B67" s="94" t="s">
        <v>414</v>
      </c>
      <c r="C67" s="126" t="s">
        <v>529</v>
      </c>
      <c r="D67" s="94" t="s">
        <v>530</v>
      </c>
      <c r="E67" s="92" t="s">
        <v>531</v>
      </c>
      <c r="F67" s="92">
        <f>2000+2500</f>
        <v>4500</v>
      </c>
    </row>
    <row r="68" spans="1:6" ht="21.95" customHeight="1">
      <c r="A68" s="92">
        <v>66</v>
      </c>
      <c r="B68" s="110" t="s">
        <v>436</v>
      </c>
      <c r="C68" s="94" t="s">
        <v>427</v>
      </c>
      <c r="D68" s="127" t="s">
        <v>532</v>
      </c>
      <c r="E68" s="92" t="s">
        <v>473</v>
      </c>
      <c r="F68" s="92">
        <v>12000</v>
      </c>
    </row>
    <row r="69" spans="1:6" ht="21.95" customHeight="1">
      <c r="A69" s="92">
        <v>67</v>
      </c>
      <c r="B69" s="94" t="s">
        <v>430</v>
      </c>
      <c r="C69" s="126" t="s">
        <v>529</v>
      </c>
      <c r="D69" s="94" t="s">
        <v>533</v>
      </c>
      <c r="E69" s="92" t="s">
        <v>534</v>
      </c>
      <c r="F69" s="92">
        <v>55000</v>
      </c>
    </row>
    <row r="70" spans="1:6" ht="21.95" customHeight="1">
      <c r="A70" s="92">
        <v>68</v>
      </c>
      <c r="B70" s="93" t="s">
        <v>430</v>
      </c>
      <c r="C70" s="93" t="s">
        <v>433</v>
      </c>
      <c r="D70" s="93" t="s">
        <v>535</v>
      </c>
      <c r="E70" s="92" t="s">
        <v>473</v>
      </c>
      <c r="F70" s="92">
        <v>10000</v>
      </c>
    </row>
    <row r="71" spans="1:6" ht="21.95" customHeight="1">
      <c r="A71" s="92">
        <v>69</v>
      </c>
      <c r="B71" s="110" t="s">
        <v>436</v>
      </c>
      <c r="C71" s="94" t="s">
        <v>430</v>
      </c>
      <c r="D71" s="94" t="s">
        <v>536</v>
      </c>
      <c r="E71" s="92" t="s">
        <v>457</v>
      </c>
      <c r="F71" s="92">
        <v>14000</v>
      </c>
    </row>
    <row r="72" spans="1:6" ht="21.95" customHeight="1">
      <c r="A72" s="92">
        <v>70</v>
      </c>
      <c r="B72" s="110" t="s">
        <v>436</v>
      </c>
      <c r="C72" s="94" t="s">
        <v>446</v>
      </c>
      <c r="D72" s="94" t="s">
        <v>537</v>
      </c>
      <c r="E72" s="92" t="s">
        <v>473</v>
      </c>
      <c r="F72" s="92">
        <v>12000</v>
      </c>
    </row>
    <row r="73" spans="1:6" ht="21.95" customHeight="1">
      <c r="A73" s="92">
        <v>71</v>
      </c>
      <c r="B73" s="93" t="s">
        <v>446</v>
      </c>
      <c r="C73" s="93" t="s">
        <v>433</v>
      </c>
      <c r="D73" s="93" t="s">
        <v>538</v>
      </c>
      <c r="E73" s="92" t="s">
        <v>539</v>
      </c>
      <c r="F73" s="92">
        <v>10000</v>
      </c>
    </row>
    <row r="74" spans="1:6" ht="21.95" customHeight="1">
      <c r="A74" s="92">
        <v>72</v>
      </c>
      <c r="B74" s="94" t="s">
        <v>446</v>
      </c>
      <c r="C74" s="94" t="s">
        <v>420</v>
      </c>
      <c r="D74" s="94" t="s">
        <v>540</v>
      </c>
      <c r="E74" s="92" t="s">
        <v>473</v>
      </c>
      <c r="F74" s="92">
        <v>9000</v>
      </c>
    </row>
    <row r="75" spans="1:6" ht="21.95" customHeight="1">
      <c r="A75" s="92">
        <v>73</v>
      </c>
      <c r="D75" s="92" t="s">
        <v>541</v>
      </c>
      <c r="E75" s="92" t="s">
        <v>542</v>
      </c>
    </row>
    <row r="76" spans="1:6" ht="21.95" customHeight="1">
      <c r="A76" s="92">
        <v>74</v>
      </c>
      <c r="B76" s="94" t="s">
        <v>419</v>
      </c>
      <c r="C76" s="94" t="s">
        <v>420</v>
      </c>
      <c r="D76" s="94" t="s">
        <v>543</v>
      </c>
      <c r="F76" s="92">
        <v>9000</v>
      </c>
    </row>
    <row r="77" spans="1:6" ht="21.95" customHeight="1">
      <c r="A77" s="92">
        <v>75</v>
      </c>
      <c r="B77" s="110" t="s">
        <v>436</v>
      </c>
      <c r="C77" s="94" t="s">
        <v>430</v>
      </c>
      <c r="D77" s="94" t="s">
        <v>544</v>
      </c>
      <c r="E77" s="92" t="s">
        <v>545</v>
      </c>
      <c r="F77" s="92">
        <v>12000</v>
      </c>
    </row>
    <row r="78" spans="1:6" ht="21.95" customHeight="1">
      <c r="A78" s="92">
        <v>76</v>
      </c>
      <c r="B78" s="94" t="s">
        <v>427</v>
      </c>
      <c r="C78" s="94" t="s">
        <v>420</v>
      </c>
      <c r="D78" s="94" t="s">
        <v>546</v>
      </c>
      <c r="E78" s="92" t="s">
        <v>547</v>
      </c>
      <c r="F78" s="92">
        <f>76400-60000</f>
        <v>16400</v>
      </c>
    </row>
    <row r="79" spans="1:6" ht="21.95" customHeight="1">
      <c r="A79" s="92">
        <v>77</v>
      </c>
      <c r="B79" s="94" t="s">
        <v>419</v>
      </c>
      <c r="C79" s="126" t="s">
        <v>548</v>
      </c>
      <c r="D79" s="94" t="s">
        <v>549</v>
      </c>
      <c r="E79" s="92" t="s">
        <v>550</v>
      </c>
      <c r="F79" s="92">
        <v>3000</v>
      </c>
    </row>
    <row r="80" spans="1:6" ht="21.95" customHeight="1">
      <c r="A80" s="92">
        <v>77</v>
      </c>
      <c r="B80" s="94" t="s">
        <v>419</v>
      </c>
      <c r="C80" s="126" t="s">
        <v>548</v>
      </c>
      <c r="D80" s="94" t="s">
        <v>549</v>
      </c>
      <c r="E80" s="92" t="s">
        <v>551</v>
      </c>
      <c r="F80" s="92">
        <v>19000</v>
      </c>
    </row>
    <row r="81" spans="1:6" ht="21.95" customHeight="1">
      <c r="A81" s="92">
        <v>78</v>
      </c>
      <c r="B81" s="94" t="s">
        <v>430</v>
      </c>
      <c r="C81" s="126" t="s">
        <v>529</v>
      </c>
      <c r="D81" s="94" t="s">
        <v>552</v>
      </c>
      <c r="E81" s="92" t="s">
        <v>429</v>
      </c>
      <c r="F81" s="92">
        <v>12000</v>
      </c>
    </row>
    <row r="82" spans="1:6" ht="21.95" customHeight="1">
      <c r="A82" s="92">
        <v>79</v>
      </c>
      <c r="B82" s="94" t="s">
        <v>419</v>
      </c>
      <c r="C82" s="94">
        <v>21</v>
      </c>
      <c r="D82" s="94" t="s">
        <v>553</v>
      </c>
      <c r="E82" s="92" t="s">
        <v>429</v>
      </c>
      <c r="F82" s="92">
        <v>12000</v>
      </c>
    </row>
    <row r="83" spans="1:6" ht="21.95" customHeight="1">
      <c r="A83" s="92">
        <v>80</v>
      </c>
      <c r="B83" s="94" t="s">
        <v>554</v>
      </c>
      <c r="C83" s="126" t="s">
        <v>555</v>
      </c>
      <c r="D83" s="94" t="s">
        <v>556</v>
      </c>
      <c r="E83" s="92" t="s">
        <v>429</v>
      </c>
      <c r="F83" s="92">
        <v>12000</v>
      </c>
    </row>
    <row r="84" spans="1:6" ht="21.95" customHeight="1">
      <c r="A84" s="92">
        <v>81</v>
      </c>
      <c r="B84" s="94" t="s">
        <v>419</v>
      </c>
      <c r="C84" s="94" t="s">
        <v>447</v>
      </c>
      <c r="D84" s="94" t="s">
        <v>557</v>
      </c>
      <c r="E84" s="92" t="s">
        <v>558</v>
      </c>
      <c r="F84" s="92">
        <v>12000</v>
      </c>
    </row>
    <row r="85" spans="1:6" ht="21.95" customHeight="1">
      <c r="A85" s="92">
        <v>82</v>
      </c>
      <c r="B85" s="128" t="s">
        <v>414</v>
      </c>
      <c r="C85" s="129">
        <v>19</v>
      </c>
      <c r="D85" s="130" t="s">
        <v>559</v>
      </c>
      <c r="E85" s="92" t="s">
        <v>429</v>
      </c>
      <c r="F85" s="92">
        <v>12000</v>
      </c>
    </row>
    <row r="86" spans="1:6" ht="21.95" customHeight="1">
      <c r="A86" s="92">
        <v>83</v>
      </c>
      <c r="B86" s="128" t="s">
        <v>414</v>
      </c>
      <c r="C86" s="129">
        <v>18</v>
      </c>
      <c r="D86" s="130" t="s">
        <v>560</v>
      </c>
      <c r="E86" s="92" t="s">
        <v>429</v>
      </c>
      <c r="F86" s="92">
        <v>12000</v>
      </c>
    </row>
    <row r="87" spans="1:6" ht="21.95" customHeight="1">
      <c r="A87" s="92">
        <v>84</v>
      </c>
      <c r="B87" s="128" t="s">
        <v>414</v>
      </c>
      <c r="C87" s="131" t="s">
        <v>529</v>
      </c>
      <c r="D87" s="130" t="s">
        <v>561</v>
      </c>
      <c r="E87" s="92" t="s">
        <v>562</v>
      </c>
      <c r="F87" s="92">
        <v>30000</v>
      </c>
    </row>
    <row r="88" spans="1:6" ht="21.95" customHeight="1">
      <c r="A88" s="92">
        <v>85</v>
      </c>
      <c r="B88" s="132" t="s">
        <v>430</v>
      </c>
      <c r="C88" s="129" t="s">
        <v>420</v>
      </c>
      <c r="D88" s="94" t="s">
        <v>563</v>
      </c>
      <c r="E88" s="92" t="s">
        <v>475</v>
      </c>
      <c r="F88" s="92">
        <v>9000</v>
      </c>
    </row>
    <row r="89" spans="1:6" ht="21.95" customHeight="1">
      <c r="A89" s="92">
        <v>86</v>
      </c>
      <c r="B89" s="128" t="s">
        <v>446</v>
      </c>
      <c r="C89" s="129">
        <v>45</v>
      </c>
      <c r="D89" s="130" t="s">
        <v>564</v>
      </c>
      <c r="E89" s="92" t="s">
        <v>565</v>
      </c>
      <c r="F89" s="92">
        <f>19000+2000</f>
        <v>21000</v>
      </c>
    </row>
    <row r="90" spans="1:6" ht="21.95" customHeight="1">
      <c r="A90" s="92">
        <v>87</v>
      </c>
      <c r="B90" s="92" t="s">
        <v>430</v>
      </c>
      <c r="C90" s="92" t="s">
        <v>433</v>
      </c>
      <c r="D90" s="92" t="s">
        <v>566</v>
      </c>
      <c r="E90" s="133" t="s">
        <v>567</v>
      </c>
    </row>
    <row r="91" spans="1:6" ht="21.95" customHeight="1">
      <c r="A91" s="92">
        <v>88</v>
      </c>
      <c r="B91" s="128" t="s">
        <v>414</v>
      </c>
      <c r="C91" s="131" t="s">
        <v>529</v>
      </c>
      <c r="D91" s="130" t="s">
        <v>568</v>
      </c>
      <c r="E91" s="92" t="s">
        <v>480</v>
      </c>
      <c r="F91" s="92">
        <v>14000</v>
      </c>
    </row>
    <row r="92" spans="1:6" ht="21.95" customHeight="1">
      <c r="A92" s="92">
        <v>89</v>
      </c>
      <c r="B92" s="75" t="s">
        <v>436</v>
      </c>
      <c r="C92" s="134" t="s">
        <v>554</v>
      </c>
      <c r="D92" s="135" t="s">
        <v>569</v>
      </c>
      <c r="E92" s="92" t="s">
        <v>429</v>
      </c>
      <c r="F92" s="92">
        <v>9000</v>
      </c>
    </row>
    <row r="93" spans="1:6" ht="21.95" customHeight="1">
      <c r="A93" s="92">
        <v>90</v>
      </c>
      <c r="B93" s="128" t="s">
        <v>430</v>
      </c>
      <c r="C93" s="136" t="s">
        <v>570</v>
      </c>
      <c r="D93" s="130" t="s">
        <v>571</v>
      </c>
      <c r="E93" s="92" t="s">
        <v>457</v>
      </c>
      <c r="F93" s="92">
        <v>14000</v>
      </c>
    </row>
    <row r="94" spans="1:6" ht="21.95" customHeight="1">
      <c r="A94" s="92">
        <v>91</v>
      </c>
      <c r="B94" s="75" t="s">
        <v>436</v>
      </c>
      <c r="C94" s="134" t="s">
        <v>414</v>
      </c>
      <c r="D94" s="135" t="s">
        <v>572</v>
      </c>
      <c r="E94" s="92" t="s">
        <v>457</v>
      </c>
      <c r="F94" s="92">
        <v>14000</v>
      </c>
    </row>
    <row r="95" spans="1:6" ht="21.95" customHeight="1">
      <c r="A95" s="92">
        <v>92</v>
      </c>
      <c r="B95" s="132" t="s">
        <v>427</v>
      </c>
      <c r="C95" s="129" t="s">
        <v>420</v>
      </c>
      <c r="D95" s="94" t="s">
        <v>573</v>
      </c>
      <c r="E95" s="92" t="s">
        <v>429</v>
      </c>
      <c r="F95" s="92">
        <v>9000</v>
      </c>
    </row>
    <row r="96" spans="1:6" ht="21.95" customHeight="1">
      <c r="A96" s="92">
        <v>93</v>
      </c>
      <c r="B96" s="132" t="s">
        <v>414</v>
      </c>
      <c r="C96" s="129" t="s">
        <v>420</v>
      </c>
      <c r="D96" s="94" t="s">
        <v>574</v>
      </c>
      <c r="E96" s="92" t="s">
        <v>429</v>
      </c>
      <c r="F96" s="92">
        <v>9000</v>
      </c>
    </row>
    <row r="97" spans="1:7" ht="21.95" customHeight="1">
      <c r="A97" s="92">
        <v>94</v>
      </c>
      <c r="B97" s="128" t="s">
        <v>446</v>
      </c>
      <c r="C97" s="129">
        <v>36</v>
      </c>
      <c r="D97" s="130" t="s">
        <v>575</v>
      </c>
      <c r="E97" s="92" t="s">
        <v>576</v>
      </c>
      <c r="F97" s="92">
        <v>12000</v>
      </c>
    </row>
    <row r="98" spans="1:7" ht="21.95" customHeight="1">
      <c r="A98" s="92">
        <v>95</v>
      </c>
      <c r="B98" s="132" t="s">
        <v>419</v>
      </c>
      <c r="C98" s="129" t="s">
        <v>420</v>
      </c>
      <c r="D98" s="94" t="s">
        <v>577</v>
      </c>
      <c r="E98" s="92" t="s">
        <v>576</v>
      </c>
      <c r="F98" s="92">
        <v>9000</v>
      </c>
    </row>
    <row r="99" spans="1:7" ht="21.95" customHeight="1">
      <c r="A99" s="92">
        <v>96</v>
      </c>
      <c r="B99" s="132" t="s">
        <v>414</v>
      </c>
      <c r="C99" s="129" t="s">
        <v>420</v>
      </c>
      <c r="D99" s="94" t="s">
        <v>578</v>
      </c>
      <c r="E99" s="137" t="s">
        <v>579</v>
      </c>
      <c r="F99" s="92">
        <v>500</v>
      </c>
    </row>
    <row r="100" spans="1:7" ht="21.95" customHeight="1">
      <c r="A100" s="92">
        <v>97</v>
      </c>
      <c r="B100" s="128" t="s">
        <v>430</v>
      </c>
      <c r="C100" s="129">
        <v>32</v>
      </c>
      <c r="D100" s="130" t="s">
        <v>580</v>
      </c>
      <c r="E100" s="92" t="s">
        <v>581</v>
      </c>
      <c r="F100" s="92">
        <f>12000+10500</f>
        <v>22500</v>
      </c>
    </row>
    <row r="101" spans="1:7" ht="21.95" customHeight="1">
      <c r="A101" s="92">
        <v>98</v>
      </c>
      <c r="B101" s="75" t="s">
        <v>436</v>
      </c>
      <c r="C101" s="134" t="s">
        <v>446</v>
      </c>
      <c r="D101" s="138" t="s">
        <v>582</v>
      </c>
      <c r="E101" s="92" t="s">
        <v>505</v>
      </c>
      <c r="F101" s="92">
        <v>12000</v>
      </c>
    </row>
    <row r="102" spans="1:7" ht="21.95" customHeight="1">
      <c r="A102" s="92">
        <v>99</v>
      </c>
      <c r="B102" s="112" t="s">
        <v>446</v>
      </c>
      <c r="C102" s="93" t="s">
        <v>433</v>
      </c>
      <c r="D102" s="113" t="s">
        <v>583</v>
      </c>
      <c r="E102" s="92" t="s">
        <v>475</v>
      </c>
      <c r="F102" s="92">
        <v>10000</v>
      </c>
    </row>
    <row r="103" spans="1:7" ht="21.95" customHeight="1">
      <c r="A103" s="92">
        <v>100</v>
      </c>
      <c r="B103" s="132" t="s">
        <v>427</v>
      </c>
      <c r="C103" s="129" t="s">
        <v>420</v>
      </c>
      <c r="D103" s="94" t="s">
        <v>584</v>
      </c>
      <c r="E103" s="92" t="s">
        <v>475</v>
      </c>
      <c r="F103" s="92">
        <v>9000</v>
      </c>
    </row>
    <row r="104" spans="1:7" ht="21.95" customHeight="1">
      <c r="A104" s="92">
        <v>101</v>
      </c>
      <c r="B104" s="128" t="s">
        <v>430</v>
      </c>
      <c r="C104" s="129">
        <v>31</v>
      </c>
      <c r="D104" s="130" t="s">
        <v>585</v>
      </c>
      <c r="E104" s="92" t="s">
        <v>161</v>
      </c>
      <c r="F104" s="92">
        <v>12000</v>
      </c>
    </row>
    <row r="105" spans="1:7" ht="21.95" customHeight="1">
      <c r="A105" s="92">
        <v>102</v>
      </c>
      <c r="B105" s="75" t="s">
        <v>436</v>
      </c>
      <c r="C105" s="134" t="s">
        <v>497</v>
      </c>
      <c r="D105" s="92" t="s">
        <v>586</v>
      </c>
      <c r="E105" s="92" t="s">
        <v>475</v>
      </c>
      <c r="F105" s="92">
        <v>12000</v>
      </c>
    </row>
    <row r="106" spans="1:7" ht="21.95" customHeight="1">
      <c r="A106" s="92">
        <v>103</v>
      </c>
      <c r="B106" s="92" t="s">
        <v>587</v>
      </c>
      <c r="D106" s="92" t="s">
        <v>588</v>
      </c>
      <c r="E106" s="92" t="s">
        <v>473</v>
      </c>
      <c r="F106" s="92">
        <v>12000</v>
      </c>
    </row>
    <row r="107" spans="1:7" ht="21.95" customHeight="1">
      <c r="A107" s="92">
        <v>104</v>
      </c>
      <c r="B107" s="112" t="s">
        <v>419</v>
      </c>
      <c r="C107" s="93" t="s">
        <v>433</v>
      </c>
      <c r="D107" s="113" t="s">
        <v>589</v>
      </c>
      <c r="E107" s="132" t="s">
        <v>590</v>
      </c>
      <c r="F107" s="129">
        <f>76700-60000</f>
        <v>16700</v>
      </c>
      <c r="G107" s="94"/>
    </row>
    <row r="108" spans="1:7" ht="21.95" customHeight="1">
      <c r="A108" s="92">
        <v>105</v>
      </c>
      <c r="B108" s="75" t="s">
        <v>436</v>
      </c>
      <c r="C108" s="134" t="s">
        <v>419</v>
      </c>
      <c r="D108" s="135" t="s">
        <v>591</v>
      </c>
    </row>
    <row r="109" spans="1:7" ht="21.95" customHeight="1">
      <c r="A109" s="92">
        <v>106</v>
      </c>
      <c r="B109" s="75" t="s">
        <v>436</v>
      </c>
      <c r="C109" s="134" t="s">
        <v>427</v>
      </c>
      <c r="D109" s="139" t="s">
        <v>592</v>
      </c>
      <c r="F109" s="92">
        <v>12000</v>
      </c>
    </row>
    <row r="110" spans="1:7" ht="21.95" customHeight="1">
      <c r="A110" s="92">
        <v>107</v>
      </c>
      <c r="B110" s="132" t="s">
        <v>554</v>
      </c>
      <c r="C110" s="129" t="s">
        <v>420</v>
      </c>
      <c r="D110" s="94" t="s">
        <v>593</v>
      </c>
      <c r="E110" s="92" t="s">
        <v>594</v>
      </c>
      <c r="F110" s="92">
        <f>76400-25000</f>
        <v>51400</v>
      </c>
    </row>
    <row r="111" spans="1:7" ht="21.95" customHeight="1">
      <c r="A111" s="92">
        <v>108</v>
      </c>
      <c r="B111" s="112" t="s">
        <v>419</v>
      </c>
      <c r="C111" s="93" t="s">
        <v>433</v>
      </c>
      <c r="D111" s="113" t="s">
        <v>595</v>
      </c>
      <c r="E111" s="92" t="s">
        <v>429</v>
      </c>
      <c r="F111" s="92">
        <v>10000</v>
      </c>
    </row>
    <row r="112" spans="1:7" ht="21.95" customHeight="1">
      <c r="A112" s="92">
        <v>109</v>
      </c>
      <c r="B112" s="132" t="s">
        <v>554</v>
      </c>
      <c r="C112" s="129" t="s">
        <v>420</v>
      </c>
      <c r="D112" s="94" t="s">
        <v>596</v>
      </c>
      <c r="E112" s="92" t="s">
        <v>475</v>
      </c>
      <c r="F112" s="92">
        <v>9000</v>
      </c>
    </row>
    <row r="113" spans="1:6" ht="21.95" customHeight="1">
      <c r="A113" s="92">
        <v>110</v>
      </c>
      <c r="B113" s="132" t="s">
        <v>554</v>
      </c>
      <c r="C113" s="129" t="s">
        <v>420</v>
      </c>
      <c r="D113" s="94" t="s">
        <v>597</v>
      </c>
      <c r="E113" s="92" t="s">
        <v>161</v>
      </c>
      <c r="F113" s="92">
        <v>9000</v>
      </c>
    </row>
    <row r="114" spans="1:6" ht="21.95" customHeight="1">
      <c r="A114" s="92">
        <v>111</v>
      </c>
      <c r="B114" s="128" t="s">
        <v>419</v>
      </c>
      <c r="C114" s="129">
        <v>11</v>
      </c>
      <c r="D114" s="130" t="s">
        <v>598</v>
      </c>
      <c r="E114" s="92" t="s">
        <v>429</v>
      </c>
      <c r="F114" s="92">
        <v>12000</v>
      </c>
    </row>
    <row r="115" spans="1:6" ht="21.95" customHeight="1">
      <c r="A115" s="92">
        <v>112</v>
      </c>
      <c r="B115" s="128" t="s">
        <v>414</v>
      </c>
      <c r="C115" s="129">
        <v>5</v>
      </c>
      <c r="D115" s="130" t="s">
        <v>599</v>
      </c>
      <c r="E115" s="92" t="s">
        <v>600</v>
      </c>
      <c r="F115" s="92">
        <v>11000</v>
      </c>
    </row>
    <row r="116" spans="1:6" ht="21.95" customHeight="1">
      <c r="A116" s="92">
        <v>113</v>
      </c>
      <c r="B116" s="132" t="s">
        <v>427</v>
      </c>
      <c r="C116" s="129" t="s">
        <v>420</v>
      </c>
      <c r="D116" s="94" t="s">
        <v>601</v>
      </c>
      <c r="F116" s="92">
        <v>9000</v>
      </c>
    </row>
    <row r="117" spans="1:6" ht="21.95" customHeight="1">
      <c r="A117" s="92">
        <v>114</v>
      </c>
      <c r="B117" s="128" t="s">
        <v>414</v>
      </c>
      <c r="C117" s="140" t="s">
        <v>602</v>
      </c>
      <c r="D117" s="130" t="s">
        <v>603</v>
      </c>
      <c r="E117" s="92" t="s">
        <v>475</v>
      </c>
      <c r="F117" s="92">
        <v>12000</v>
      </c>
    </row>
    <row r="118" spans="1:6" ht="21.95" customHeight="1">
      <c r="A118" s="92">
        <v>115</v>
      </c>
      <c r="B118" s="132" t="s">
        <v>427</v>
      </c>
      <c r="C118" s="129" t="s">
        <v>420</v>
      </c>
      <c r="D118" s="94" t="s">
        <v>604</v>
      </c>
      <c r="E118" s="92" t="s">
        <v>475</v>
      </c>
      <c r="F118" s="92">
        <v>9000</v>
      </c>
    </row>
    <row r="119" spans="1:6" ht="21.95" customHeight="1">
      <c r="A119" s="92">
        <v>116</v>
      </c>
      <c r="B119" s="132" t="s">
        <v>414</v>
      </c>
      <c r="C119" s="129" t="s">
        <v>420</v>
      </c>
      <c r="D119" s="94" t="s">
        <v>605</v>
      </c>
      <c r="E119" s="92" t="s">
        <v>606</v>
      </c>
      <c r="F119" s="92">
        <v>9000</v>
      </c>
    </row>
    <row r="120" spans="1:6" ht="21.95" customHeight="1">
      <c r="A120" s="92">
        <v>117</v>
      </c>
      <c r="B120" s="132" t="s">
        <v>414</v>
      </c>
      <c r="C120" s="129" t="s">
        <v>420</v>
      </c>
      <c r="D120" s="94" t="s">
        <v>607</v>
      </c>
      <c r="E120" s="92" t="s">
        <v>606</v>
      </c>
      <c r="F120" s="92">
        <v>9000</v>
      </c>
    </row>
    <row r="121" spans="1:6" ht="21.95" customHeight="1">
      <c r="A121" s="92">
        <v>118</v>
      </c>
      <c r="B121" s="75" t="s">
        <v>436</v>
      </c>
      <c r="C121" s="134" t="s">
        <v>446</v>
      </c>
      <c r="D121" s="135" t="s">
        <v>608</v>
      </c>
      <c r="F121" s="92">
        <v>14000</v>
      </c>
    </row>
    <row r="122" spans="1:6" ht="21.95" customHeight="1">
      <c r="A122" s="92">
        <v>119</v>
      </c>
      <c r="B122" s="112" t="s">
        <v>414</v>
      </c>
      <c r="C122" s="93" t="s">
        <v>433</v>
      </c>
      <c r="D122" s="113" t="s">
        <v>609</v>
      </c>
      <c r="E122" s="92" t="s">
        <v>475</v>
      </c>
      <c r="F122" s="92">
        <v>10000</v>
      </c>
    </row>
    <row r="123" spans="1:6" ht="21.95" customHeight="1">
      <c r="A123" s="92">
        <v>120</v>
      </c>
      <c r="B123" s="75" t="s">
        <v>436</v>
      </c>
      <c r="C123" s="134" t="s">
        <v>414</v>
      </c>
      <c r="D123" s="92" t="s">
        <v>610</v>
      </c>
      <c r="E123" s="92" t="s">
        <v>505</v>
      </c>
      <c r="F123" s="92">
        <v>12000</v>
      </c>
    </row>
    <row r="124" spans="1:6" ht="21.95" customHeight="1">
      <c r="A124" s="92">
        <v>121</v>
      </c>
      <c r="B124" s="86" t="s">
        <v>436</v>
      </c>
      <c r="C124" s="141" t="s">
        <v>430</v>
      </c>
      <c r="D124" s="142" t="s">
        <v>611</v>
      </c>
      <c r="E124" s="92" t="s">
        <v>475</v>
      </c>
      <c r="F124" s="92">
        <v>12000</v>
      </c>
    </row>
    <row r="125" spans="1:6" ht="21.95" customHeight="1">
      <c r="A125" s="92">
        <v>122</v>
      </c>
      <c r="B125" s="132" t="s">
        <v>430</v>
      </c>
      <c r="C125" s="129" t="s">
        <v>420</v>
      </c>
      <c r="D125" s="94" t="s">
        <v>612</v>
      </c>
      <c r="E125" s="92" t="s">
        <v>475</v>
      </c>
      <c r="F125" s="92">
        <v>9000</v>
      </c>
    </row>
    <row r="126" spans="1:6" ht="21.95" customHeight="1">
      <c r="A126" s="92">
        <v>123</v>
      </c>
      <c r="B126" s="132" t="s">
        <v>430</v>
      </c>
      <c r="C126" s="129" t="s">
        <v>420</v>
      </c>
      <c r="D126" s="94" t="s">
        <v>613</v>
      </c>
      <c r="E126" s="92" t="s">
        <v>614</v>
      </c>
      <c r="F126" s="92">
        <f>9000+2000+500</f>
        <v>11500</v>
      </c>
    </row>
    <row r="127" spans="1:6" ht="21.95" customHeight="1">
      <c r="A127" s="92">
        <v>124</v>
      </c>
      <c r="B127" s="143" t="s">
        <v>414</v>
      </c>
      <c r="C127" s="131" t="s">
        <v>529</v>
      </c>
      <c r="D127" s="130" t="s">
        <v>615</v>
      </c>
      <c r="E127" s="92" t="s">
        <v>616</v>
      </c>
      <c r="F127" s="92">
        <f>500+2500+12000</f>
        <v>15000</v>
      </c>
    </row>
    <row r="128" spans="1:6" ht="21.95" customHeight="1">
      <c r="A128" s="92">
        <v>125</v>
      </c>
      <c r="B128" s="132" t="s">
        <v>446</v>
      </c>
      <c r="C128" s="129" t="s">
        <v>420</v>
      </c>
      <c r="D128" s="94" t="s">
        <v>617</v>
      </c>
      <c r="E128" s="92" t="s">
        <v>475</v>
      </c>
      <c r="F128" s="92">
        <v>9000</v>
      </c>
    </row>
    <row r="129" spans="1:6" ht="21.95" customHeight="1">
      <c r="A129" s="92">
        <v>126</v>
      </c>
      <c r="B129" s="112" t="s">
        <v>430</v>
      </c>
      <c r="C129" s="93" t="s">
        <v>433</v>
      </c>
      <c r="D129" s="113" t="s">
        <v>618</v>
      </c>
      <c r="E129" s="92" t="s">
        <v>450</v>
      </c>
      <c r="F129" s="92">
        <v>10500</v>
      </c>
    </row>
    <row r="130" spans="1:6" ht="21.95" customHeight="1">
      <c r="A130" s="92">
        <v>127</v>
      </c>
      <c r="B130" s="132" t="s">
        <v>430</v>
      </c>
      <c r="C130" s="129" t="s">
        <v>420</v>
      </c>
      <c r="D130" s="94" t="s">
        <v>619</v>
      </c>
      <c r="E130" s="92" t="s">
        <v>547</v>
      </c>
      <c r="F130" s="92">
        <f>76400-60000</f>
        <v>16400</v>
      </c>
    </row>
    <row r="131" spans="1:6" ht="21.95" customHeight="1">
      <c r="A131" s="92">
        <v>128</v>
      </c>
      <c r="B131" s="144">
        <v>2</v>
      </c>
      <c r="C131" s="145" t="s">
        <v>414</v>
      </c>
      <c r="D131" s="146" t="s">
        <v>620</v>
      </c>
      <c r="E131" s="92" t="s">
        <v>621</v>
      </c>
      <c r="F131" s="92">
        <v>2000</v>
      </c>
    </row>
    <row r="132" spans="1:6" ht="21.95" customHeight="1">
      <c r="A132" s="92">
        <v>129</v>
      </c>
      <c r="B132" s="144">
        <v>2</v>
      </c>
      <c r="C132" s="145" t="s">
        <v>414</v>
      </c>
      <c r="D132" s="146" t="s">
        <v>622</v>
      </c>
      <c r="E132" s="92" t="s">
        <v>621</v>
      </c>
      <c r="F132" s="92">
        <v>2000</v>
      </c>
    </row>
    <row r="133" spans="1:6" ht="21.95" customHeight="1">
      <c r="A133" s="92">
        <v>130</v>
      </c>
      <c r="B133" s="112" t="s">
        <v>427</v>
      </c>
      <c r="C133" s="93" t="s">
        <v>433</v>
      </c>
      <c r="D133" s="113" t="s">
        <v>623</v>
      </c>
      <c r="E133" s="92" t="s">
        <v>624</v>
      </c>
      <c r="F133" s="92">
        <v>10000</v>
      </c>
    </row>
    <row r="134" spans="1:6" ht="21.95" customHeight="1">
      <c r="A134" s="92">
        <v>131</v>
      </c>
      <c r="B134" s="128" t="s">
        <v>414</v>
      </c>
      <c r="C134" s="147">
        <v>20</v>
      </c>
      <c r="D134" s="130" t="s">
        <v>625</v>
      </c>
      <c r="E134" s="92" t="s">
        <v>475</v>
      </c>
      <c r="F134" s="92">
        <v>12000</v>
      </c>
    </row>
    <row r="135" spans="1:6" ht="21.95" customHeight="1">
      <c r="A135" s="92">
        <v>132</v>
      </c>
      <c r="B135" s="128" t="s">
        <v>427</v>
      </c>
      <c r="C135" s="129" t="s">
        <v>443</v>
      </c>
      <c r="D135" s="130" t="s">
        <v>626</v>
      </c>
      <c r="E135" s="92" t="s">
        <v>551</v>
      </c>
      <c r="F135" s="92">
        <v>19000</v>
      </c>
    </row>
    <row r="136" spans="1:6" ht="21.95" customHeight="1">
      <c r="A136" s="92">
        <v>133</v>
      </c>
      <c r="B136" s="132" t="s">
        <v>414</v>
      </c>
      <c r="C136" s="129" t="s">
        <v>420</v>
      </c>
      <c r="D136" s="94" t="s">
        <v>627</v>
      </c>
      <c r="E136" s="92" t="s">
        <v>628</v>
      </c>
    </row>
    <row r="137" spans="1:6" ht="21.95" customHeight="1">
      <c r="A137" s="92">
        <v>134</v>
      </c>
      <c r="B137" s="128" t="s">
        <v>414</v>
      </c>
      <c r="C137" s="140" t="s">
        <v>629</v>
      </c>
      <c r="D137" s="130" t="s">
        <v>630</v>
      </c>
      <c r="E137" s="92" t="s">
        <v>475</v>
      </c>
      <c r="F137" s="92">
        <v>12000</v>
      </c>
    </row>
    <row r="138" spans="1:6" ht="21.95" customHeight="1">
      <c r="A138" s="92">
        <v>135</v>
      </c>
      <c r="B138" s="112" t="s">
        <v>430</v>
      </c>
      <c r="C138" s="93" t="s">
        <v>433</v>
      </c>
      <c r="D138" s="113" t="s">
        <v>631</v>
      </c>
      <c r="E138" s="92" t="s">
        <v>475</v>
      </c>
      <c r="F138" s="92">
        <v>10000</v>
      </c>
    </row>
    <row r="139" spans="1:6" ht="21.95" customHeight="1">
      <c r="A139" s="92">
        <v>136</v>
      </c>
      <c r="B139" s="112" t="s">
        <v>446</v>
      </c>
      <c r="C139" s="93" t="s">
        <v>433</v>
      </c>
      <c r="D139" s="113" t="s">
        <v>632</v>
      </c>
      <c r="E139" s="92" t="s">
        <v>473</v>
      </c>
      <c r="F139" s="92">
        <v>10000</v>
      </c>
    </row>
    <row r="140" spans="1:6" ht="21.95" customHeight="1">
      <c r="A140" s="92">
        <v>137</v>
      </c>
      <c r="B140" s="128" t="s">
        <v>446</v>
      </c>
      <c r="C140" s="129">
        <v>34</v>
      </c>
      <c r="D140" s="130" t="s">
        <v>633</v>
      </c>
      <c r="E140" s="92" t="s">
        <v>539</v>
      </c>
      <c r="F140" s="92">
        <v>12000</v>
      </c>
    </row>
    <row r="141" spans="1:6" ht="21.95" customHeight="1">
      <c r="A141" s="92">
        <v>138</v>
      </c>
      <c r="B141" s="75" t="s">
        <v>436</v>
      </c>
      <c r="C141" s="134" t="s">
        <v>419</v>
      </c>
      <c r="D141" s="135" t="s">
        <v>634</v>
      </c>
      <c r="F141" s="92">
        <v>55000</v>
      </c>
    </row>
    <row r="142" spans="1:6" ht="21.95" customHeight="1">
      <c r="A142" s="92">
        <v>139</v>
      </c>
      <c r="B142" s="132" t="s">
        <v>427</v>
      </c>
      <c r="C142" s="129" t="s">
        <v>420</v>
      </c>
      <c r="D142" s="94" t="s">
        <v>635</v>
      </c>
      <c r="E142" s="92" t="s">
        <v>473</v>
      </c>
      <c r="F142" s="92">
        <v>9000</v>
      </c>
    </row>
    <row r="143" spans="1:6" ht="21.95" customHeight="1">
      <c r="A143" s="92">
        <v>140</v>
      </c>
      <c r="B143" s="128" t="s">
        <v>430</v>
      </c>
      <c r="C143" s="131" t="s">
        <v>529</v>
      </c>
      <c r="D143" s="130" t="s">
        <v>636</v>
      </c>
      <c r="E143" s="92" t="s">
        <v>637</v>
      </c>
      <c r="F143" s="92">
        <v>12000</v>
      </c>
    </row>
    <row r="144" spans="1:6" ht="21.95" customHeight="1">
      <c r="A144" s="92">
        <v>141</v>
      </c>
      <c r="B144" s="75" t="s">
        <v>436</v>
      </c>
      <c r="C144" s="134" t="s">
        <v>419</v>
      </c>
      <c r="D144" s="135" t="s">
        <v>242</v>
      </c>
      <c r="E144" s="92" t="s">
        <v>480</v>
      </c>
      <c r="F144" s="92">
        <f>55000-36000</f>
        <v>19000</v>
      </c>
    </row>
    <row r="145" spans="1:6" ht="21.95" customHeight="1">
      <c r="A145" s="92">
        <v>142</v>
      </c>
      <c r="B145" s="112" t="s">
        <v>497</v>
      </c>
      <c r="C145" s="93" t="s">
        <v>433</v>
      </c>
      <c r="D145" s="113" t="s">
        <v>638</v>
      </c>
      <c r="E145" s="92" t="s">
        <v>639</v>
      </c>
      <c r="F145" s="92">
        <v>10500</v>
      </c>
    </row>
    <row r="146" spans="1:6" ht="21.95" customHeight="1">
      <c r="A146" s="92">
        <v>143</v>
      </c>
      <c r="D146" s="92" t="s">
        <v>640</v>
      </c>
      <c r="E146" s="92" t="s">
        <v>641</v>
      </c>
    </row>
    <row r="147" spans="1:6" ht="21.95" customHeight="1">
      <c r="A147" s="92">
        <v>144</v>
      </c>
      <c r="B147" s="132" t="s">
        <v>414</v>
      </c>
      <c r="C147" s="129" t="s">
        <v>420</v>
      </c>
      <c r="D147" s="94" t="s">
        <v>642</v>
      </c>
      <c r="E147" s="92" t="s">
        <v>643</v>
      </c>
      <c r="F147" s="92">
        <v>11500</v>
      </c>
    </row>
    <row r="148" spans="1:6" ht="21.95" customHeight="1">
      <c r="A148" s="92">
        <v>145</v>
      </c>
      <c r="B148" s="75" t="s">
        <v>436</v>
      </c>
      <c r="C148" s="134" t="s">
        <v>446</v>
      </c>
      <c r="D148" s="135" t="s">
        <v>644</v>
      </c>
      <c r="E148" s="92" t="s">
        <v>475</v>
      </c>
      <c r="F148" s="92">
        <v>12000</v>
      </c>
    </row>
    <row r="149" spans="1:6" ht="21.95" customHeight="1">
      <c r="A149" s="92">
        <v>146</v>
      </c>
      <c r="B149" s="112" t="s">
        <v>427</v>
      </c>
      <c r="C149" s="93" t="s">
        <v>433</v>
      </c>
      <c r="D149" s="113" t="s">
        <v>645</v>
      </c>
      <c r="F149" s="92">
        <v>19000</v>
      </c>
    </row>
    <row r="150" spans="1:6" ht="21.95" customHeight="1">
      <c r="A150" s="92">
        <v>147</v>
      </c>
      <c r="B150" s="112" t="s">
        <v>446</v>
      </c>
      <c r="C150" s="93" t="s">
        <v>433</v>
      </c>
      <c r="D150" s="113" t="s">
        <v>646</v>
      </c>
      <c r="F150" s="92">
        <v>13000</v>
      </c>
    </row>
    <row r="151" spans="1:6" ht="21.95" customHeight="1">
      <c r="A151" s="92">
        <v>148</v>
      </c>
      <c r="B151" s="132" t="s">
        <v>414</v>
      </c>
      <c r="C151" s="129" t="s">
        <v>420</v>
      </c>
      <c r="D151" s="94" t="s">
        <v>647</v>
      </c>
      <c r="E151" s="92" t="s">
        <v>475</v>
      </c>
      <c r="F151" s="92">
        <v>9000</v>
      </c>
    </row>
    <row r="152" spans="1:6" ht="21.95" customHeight="1">
      <c r="A152" s="92">
        <v>149</v>
      </c>
      <c r="B152" s="128" t="s">
        <v>414</v>
      </c>
      <c r="C152" s="148"/>
      <c r="D152" s="130" t="s">
        <v>648</v>
      </c>
      <c r="E152" s="92" t="s">
        <v>475</v>
      </c>
      <c r="F152" s="92">
        <v>12000</v>
      </c>
    </row>
    <row r="153" spans="1:6" ht="21.95" customHeight="1">
      <c r="A153" s="92">
        <v>150</v>
      </c>
      <c r="B153" s="132" t="s">
        <v>430</v>
      </c>
      <c r="C153" s="129" t="s">
        <v>420</v>
      </c>
      <c r="D153" s="94" t="s">
        <v>649</v>
      </c>
      <c r="E153" s="92" t="s">
        <v>475</v>
      </c>
      <c r="F153" s="92">
        <v>9000</v>
      </c>
    </row>
    <row r="154" spans="1:6" ht="21.95" customHeight="1">
      <c r="A154" s="92">
        <v>151</v>
      </c>
      <c r="B154" s="128" t="s">
        <v>430</v>
      </c>
      <c r="C154" s="136" t="s">
        <v>650</v>
      </c>
      <c r="D154" s="130" t="s">
        <v>651</v>
      </c>
      <c r="E154" s="92" t="s">
        <v>652</v>
      </c>
      <c r="F154" s="92">
        <v>12000</v>
      </c>
    </row>
    <row r="155" spans="1:6" ht="21.95" customHeight="1">
      <c r="A155" s="92">
        <v>152</v>
      </c>
      <c r="B155" s="132" t="s">
        <v>446</v>
      </c>
      <c r="C155" s="129" t="s">
        <v>420</v>
      </c>
      <c r="D155" s="94" t="s">
        <v>653</v>
      </c>
      <c r="E155" s="92" t="s">
        <v>475</v>
      </c>
      <c r="F155" s="92">
        <v>9000</v>
      </c>
    </row>
    <row r="156" spans="1:6" ht="21.95" customHeight="1">
      <c r="A156" s="92">
        <v>153</v>
      </c>
      <c r="B156" s="132" t="s">
        <v>554</v>
      </c>
      <c r="C156" s="129" t="s">
        <v>420</v>
      </c>
      <c r="D156" s="94" t="s">
        <v>654</v>
      </c>
      <c r="F156" s="92">
        <v>9000</v>
      </c>
    </row>
    <row r="157" spans="1:6" ht="21.95" customHeight="1">
      <c r="A157" s="92">
        <v>154</v>
      </c>
      <c r="B157" s="75" t="s">
        <v>436</v>
      </c>
      <c r="C157" s="134" t="s">
        <v>427</v>
      </c>
      <c r="D157" s="135" t="s">
        <v>501</v>
      </c>
      <c r="F157" s="92">
        <v>12000</v>
      </c>
    </row>
    <row r="158" spans="1:6" ht="21.95" customHeight="1">
      <c r="A158" s="92">
        <v>155</v>
      </c>
      <c r="B158" s="75" t="s">
        <v>436</v>
      </c>
      <c r="C158" s="134" t="s">
        <v>446</v>
      </c>
      <c r="D158" s="135" t="s">
        <v>655</v>
      </c>
      <c r="E158" s="92" t="s">
        <v>656</v>
      </c>
      <c r="F158" s="92">
        <v>14000</v>
      </c>
    </row>
    <row r="159" spans="1:6" ht="21.95" customHeight="1">
      <c r="A159" s="92">
        <v>156</v>
      </c>
      <c r="B159" s="75" t="s">
        <v>436</v>
      </c>
      <c r="C159" s="134" t="s">
        <v>554</v>
      </c>
      <c r="D159" s="135" t="s">
        <v>657</v>
      </c>
      <c r="E159" s="92" t="s">
        <v>658</v>
      </c>
      <c r="F159" s="92">
        <f>76400-40000</f>
        <v>36400</v>
      </c>
    </row>
    <row r="160" spans="1:6" ht="21.95" customHeight="1">
      <c r="A160" s="92">
        <v>157</v>
      </c>
      <c r="B160" s="75" t="s">
        <v>436</v>
      </c>
      <c r="C160" s="134" t="s">
        <v>419</v>
      </c>
      <c r="D160" s="135" t="s">
        <v>659</v>
      </c>
      <c r="E160" s="92" t="s">
        <v>547</v>
      </c>
      <c r="F160" s="92">
        <f>78700-18700</f>
        <v>60000</v>
      </c>
    </row>
    <row r="161" spans="1:7" ht="21.95" customHeight="1">
      <c r="A161" s="92">
        <v>158</v>
      </c>
      <c r="B161" s="112" t="s">
        <v>427</v>
      </c>
      <c r="C161" s="93" t="s">
        <v>433</v>
      </c>
      <c r="D161" s="113" t="s">
        <v>660</v>
      </c>
      <c r="F161" s="92">
        <v>12000</v>
      </c>
      <c r="G161" s="149" t="s">
        <v>661</v>
      </c>
    </row>
    <row r="162" spans="1:7" ht="21.95" customHeight="1">
      <c r="A162" s="92">
        <v>159</v>
      </c>
      <c r="B162" s="128" t="s">
        <v>430</v>
      </c>
      <c r="C162" s="140" t="s">
        <v>602</v>
      </c>
      <c r="D162" s="130" t="s">
        <v>662</v>
      </c>
      <c r="E162" s="92" t="s">
        <v>663</v>
      </c>
      <c r="F162" s="92">
        <f>12000+2500+500+2000</f>
        <v>17000</v>
      </c>
    </row>
    <row r="163" spans="1:7" ht="21.95" customHeight="1">
      <c r="A163" s="92">
        <v>160</v>
      </c>
      <c r="B163" s="75" t="s">
        <v>436</v>
      </c>
      <c r="C163" s="134" t="s">
        <v>554</v>
      </c>
      <c r="D163" s="135" t="s">
        <v>664</v>
      </c>
      <c r="E163" s="92" t="s">
        <v>475</v>
      </c>
      <c r="F163" s="92">
        <v>12000</v>
      </c>
    </row>
    <row r="164" spans="1:7" ht="21.95" customHeight="1">
      <c r="A164" s="92">
        <v>161</v>
      </c>
      <c r="B164" s="129">
        <v>2</v>
      </c>
      <c r="C164" s="134" t="s">
        <v>446</v>
      </c>
      <c r="D164" s="135" t="s">
        <v>665</v>
      </c>
      <c r="E164" s="92" t="s">
        <v>475</v>
      </c>
      <c r="F164" s="92">
        <v>12000</v>
      </c>
    </row>
    <row r="165" spans="1:7" ht="21.95" customHeight="1">
      <c r="A165" s="92">
        <v>162</v>
      </c>
      <c r="B165" s="132" t="s">
        <v>430</v>
      </c>
      <c r="C165" s="129" t="s">
        <v>420</v>
      </c>
      <c r="D165" s="94" t="s">
        <v>666</v>
      </c>
      <c r="E165" s="92" t="s">
        <v>667</v>
      </c>
      <c r="F165" s="92">
        <v>2000</v>
      </c>
    </row>
    <row r="166" spans="1:7" ht="21.95" customHeight="1">
      <c r="A166" s="92">
        <v>163</v>
      </c>
      <c r="B166" s="132" t="s">
        <v>427</v>
      </c>
      <c r="C166" s="129" t="s">
        <v>420</v>
      </c>
      <c r="D166" s="94" t="s">
        <v>668</v>
      </c>
      <c r="E166" s="92" t="s">
        <v>475</v>
      </c>
      <c r="F166" s="92">
        <v>9000</v>
      </c>
    </row>
    <row r="167" spans="1:7" ht="21.95" customHeight="1">
      <c r="A167" s="92">
        <v>164</v>
      </c>
      <c r="B167" s="112" t="s">
        <v>497</v>
      </c>
      <c r="C167" s="93" t="s">
        <v>433</v>
      </c>
      <c r="D167" s="113" t="s">
        <v>669</v>
      </c>
      <c r="F167" s="92">
        <v>10000</v>
      </c>
    </row>
    <row r="168" spans="1:7" ht="21.95" customHeight="1">
      <c r="A168" s="92">
        <v>165</v>
      </c>
      <c r="B168" s="112" t="s">
        <v>419</v>
      </c>
      <c r="C168" s="93" t="s">
        <v>433</v>
      </c>
      <c r="D168" s="113" t="s">
        <v>670</v>
      </c>
      <c r="E168" s="92" t="s">
        <v>671</v>
      </c>
      <c r="F168" s="92">
        <v>5000</v>
      </c>
    </row>
    <row r="169" spans="1:7" ht="21.95" customHeight="1">
      <c r="A169" s="92">
        <v>166</v>
      </c>
      <c r="B169" s="132" t="s">
        <v>446</v>
      </c>
      <c r="C169" s="129" t="s">
        <v>420</v>
      </c>
      <c r="D169" s="94" t="s">
        <v>672</v>
      </c>
      <c r="E169" s="92" t="s">
        <v>475</v>
      </c>
      <c r="F169" s="92">
        <v>9000</v>
      </c>
    </row>
    <row r="170" spans="1:7" ht="21.95" customHeight="1">
      <c r="A170" s="92">
        <v>167</v>
      </c>
      <c r="B170" s="112" t="s">
        <v>554</v>
      </c>
      <c r="C170" s="93" t="s">
        <v>433</v>
      </c>
      <c r="D170" s="113" t="s">
        <v>673</v>
      </c>
      <c r="F170" s="92">
        <v>10000</v>
      </c>
    </row>
    <row r="171" spans="1:7" ht="21.95" customHeight="1">
      <c r="A171" s="92">
        <v>168</v>
      </c>
      <c r="B171" s="92" t="s">
        <v>427</v>
      </c>
      <c r="C171" s="92" t="s">
        <v>443</v>
      </c>
      <c r="D171" s="130" t="s">
        <v>674</v>
      </c>
      <c r="E171" s="92" t="s">
        <v>675</v>
      </c>
      <c r="F171" s="92">
        <f>12000+2000</f>
        <v>14000</v>
      </c>
    </row>
    <row r="172" spans="1:7" ht="21.95" customHeight="1">
      <c r="A172" s="92">
        <v>169</v>
      </c>
      <c r="B172" s="112" t="s">
        <v>446</v>
      </c>
      <c r="C172" s="93" t="s">
        <v>433</v>
      </c>
      <c r="D172" s="113" t="s">
        <v>676</v>
      </c>
      <c r="E172" s="150" t="s">
        <v>677</v>
      </c>
      <c r="F172" s="92">
        <v>3000</v>
      </c>
    </row>
    <row r="173" spans="1:7" ht="21.95" customHeight="1">
      <c r="A173" s="92">
        <v>170</v>
      </c>
      <c r="B173" s="75" t="s">
        <v>436</v>
      </c>
      <c r="C173" s="134" t="s">
        <v>446</v>
      </c>
      <c r="D173" s="135" t="s">
        <v>678</v>
      </c>
      <c r="E173" s="92" t="s">
        <v>475</v>
      </c>
      <c r="F173" s="92">
        <v>12000</v>
      </c>
    </row>
    <row r="174" spans="1:7" ht="21.95" customHeight="1">
      <c r="A174" s="92">
        <v>171</v>
      </c>
      <c r="B174" s="75" t="s">
        <v>436</v>
      </c>
      <c r="C174" s="134" t="s">
        <v>430</v>
      </c>
      <c r="D174" s="135" t="s">
        <v>679</v>
      </c>
      <c r="E174" s="92" t="s">
        <v>475</v>
      </c>
      <c r="F174" s="92">
        <v>10000</v>
      </c>
    </row>
    <row r="175" spans="1:7" ht="21.95" customHeight="1">
      <c r="A175" s="92">
        <v>172</v>
      </c>
      <c r="B175" s="112" t="s">
        <v>419</v>
      </c>
      <c r="C175" s="93" t="s">
        <v>433</v>
      </c>
      <c r="D175" s="113" t="s">
        <v>680</v>
      </c>
      <c r="E175" s="92" t="s">
        <v>681</v>
      </c>
      <c r="F175" s="92">
        <v>6000</v>
      </c>
    </row>
    <row r="176" spans="1:7" ht="21.95" customHeight="1">
      <c r="A176" s="92">
        <v>173</v>
      </c>
      <c r="B176" s="75" t="s">
        <v>436</v>
      </c>
      <c r="C176" s="134" t="s">
        <v>497</v>
      </c>
      <c r="D176" s="135" t="s">
        <v>682</v>
      </c>
      <c r="E176" s="92" t="s">
        <v>429</v>
      </c>
      <c r="F176" s="92">
        <v>12000</v>
      </c>
    </row>
    <row r="177" spans="1:6" ht="21.95" customHeight="1">
      <c r="A177" s="92">
        <v>174</v>
      </c>
      <c r="B177" s="128" t="s">
        <v>430</v>
      </c>
      <c r="C177" s="129" t="s">
        <v>443</v>
      </c>
      <c r="D177" s="130" t="s">
        <v>683</v>
      </c>
      <c r="E177" s="92" t="s">
        <v>457</v>
      </c>
      <c r="F177" s="92">
        <v>14000</v>
      </c>
    </row>
    <row r="178" spans="1:6" ht="21.95" customHeight="1">
      <c r="A178" s="92">
        <v>175</v>
      </c>
      <c r="B178" s="75" t="s">
        <v>436</v>
      </c>
      <c r="C178" s="134" t="s">
        <v>419</v>
      </c>
      <c r="D178" s="135" t="s">
        <v>684</v>
      </c>
      <c r="E178" s="92" t="s">
        <v>475</v>
      </c>
      <c r="F178" s="92">
        <v>12000</v>
      </c>
    </row>
    <row r="179" spans="1:6" ht="21.95" customHeight="1">
      <c r="A179" s="92">
        <v>176</v>
      </c>
      <c r="B179" s="112" t="s">
        <v>430</v>
      </c>
      <c r="C179" s="93" t="s">
        <v>433</v>
      </c>
      <c r="D179" s="113" t="s">
        <v>685</v>
      </c>
      <c r="E179" s="92" t="s">
        <v>686</v>
      </c>
      <c r="F179" s="92">
        <v>13000</v>
      </c>
    </row>
    <row r="180" spans="1:6" ht="21.95" customHeight="1">
      <c r="A180" s="92">
        <v>177</v>
      </c>
      <c r="C180" s="92">
        <v>2</v>
      </c>
      <c r="D180" s="92" t="s">
        <v>687</v>
      </c>
      <c r="E180" s="92" t="s">
        <v>688</v>
      </c>
      <c r="F180" s="92">
        <v>5000</v>
      </c>
    </row>
    <row r="181" spans="1:6" ht="21.95" customHeight="1">
      <c r="A181" s="92">
        <v>178</v>
      </c>
      <c r="B181" s="75" t="s">
        <v>436</v>
      </c>
      <c r="C181" s="134" t="s">
        <v>414</v>
      </c>
      <c r="D181" s="135" t="s">
        <v>689</v>
      </c>
      <c r="E181" s="92" t="s">
        <v>690</v>
      </c>
      <c r="F181" s="92">
        <v>5000</v>
      </c>
    </row>
    <row r="182" spans="1:6" ht="21.95" customHeight="1">
      <c r="A182" s="92">
        <v>179</v>
      </c>
      <c r="B182" s="128" t="s">
        <v>497</v>
      </c>
      <c r="C182" s="114" t="s">
        <v>443</v>
      </c>
      <c r="D182" s="130" t="s">
        <v>691</v>
      </c>
      <c r="E182" s="92" t="s">
        <v>692</v>
      </c>
      <c r="F182" s="92">
        <v>25000</v>
      </c>
    </row>
    <row r="183" spans="1:6" ht="21.95" customHeight="1">
      <c r="A183" s="92">
        <v>180</v>
      </c>
      <c r="B183" s="132" t="s">
        <v>414</v>
      </c>
      <c r="C183" s="129" t="s">
        <v>420</v>
      </c>
      <c r="D183" s="94" t="s">
        <v>693</v>
      </c>
      <c r="E183" s="92" t="s">
        <v>652</v>
      </c>
      <c r="F183" s="92">
        <v>9000</v>
      </c>
    </row>
    <row r="184" spans="1:6" ht="21.95" customHeight="1">
      <c r="A184" s="92">
        <v>181</v>
      </c>
      <c r="B184" s="75" t="s">
        <v>436</v>
      </c>
      <c r="C184" s="134" t="s">
        <v>497</v>
      </c>
      <c r="D184" s="135" t="s">
        <v>694</v>
      </c>
      <c r="E184" s="92" t="s">
        <v>475</v>
      </c>
      <c r="F184" s="92">
        <v>12000</v>
      </c>
    </row>
    <row r="185" spans="1:6" ht="21.95" customHeight="1">
      <c r="A185" s="92">
        <v>182</v>
      </c>
      <c r="B185" s="112" t="s">
        <v>430</v>
      </c>
      <c r="C185" s="93" t="s">
        <v>433</v>
      </c>
      <c r="D185" s="113" t="s">
        <v>695</v>
      </c>
      <c r="E185" s="92" t="s">
        <v>475</v>
      </c>
      <c r="F185" s="92">
        <v>12000</v>
      </c>
    </row>
    <row r="186" spans="1:6" ht="21.95" customHeight="1">
      <c r="A186" s="92">
        <v>183</v>
      </c>
      <c r="B186" s="128" t="s">
        <v>430</v>
      </c>
      <c r="C186" s="131" t="s">
        <v>529</v>
      </c>
      <c r="D186" s="130" t="s">
        <v>696</v>
      </c>
      <c r="E186" s="92" t="s">
        <v>697</v>
      </c>
      <c r="F186" s="92">
        <f>107350+1200-35000</f>
        <v>73550</v>
      </c>
    </row>
    <row r="187" spans="1:6" ht="21.95" customHeight="1">
      <c r="A187" s="92">
        <v>184</v>
      </c>
      <c r="B187" s="112" t="s">
        <v>427</v>
      </c>
      <c r="C187" s="93" t="s">
        <v>433</v>
      </c>
      <c r="D187" s="113" t="s">
        <v>698</v>
      </c>
      <c r="E187" s="92" t="s">
        <v>699</v>
      </c>
      <c r="F187" s="92">
        <f>55000-36000</f>
        <v>19000</v>
      </c>
    </row>
    <row r="188" spans="1:6" ht="21.95" customHeight="1">
      <c r="A188" s="92">
        <v>185</v>
      </c>
      <c r="B188" s="128" t="s">
        <v>427</v>
      </c>
      <c r="C188" s="136" t="s">
        <v>700</v>
      </c>
      <c r="D188" s="130" t="s">
        <v>701</v>
      </c>
      <c r="E188" s="92" t="s">
        <v>702</v>
      </c>
      <c r="F188" s="92">
        <v>10500</v>
      </c>
    </row>
    <row r="189" spans="1:6" ht="21.95" customHeight="1">
      <c r="A189" s="92">
        <v>186</v>
      </c>
      <c r="B189" s="112" t="s">
        <v>414</v>
      </c>
      <c r="C189" s="93" t="s">
        <v>433</v>
      </c>
      <c r="D189" s="113" t="s">
        <v>703</v>
      </c>
      <c r="E189" s="92" t="s">
        <v>161</v>
      </c>
      <c r="F189" s="92">
        <v>10000</v>
      </c>
    </row>
    <row r="190" spans="1:6" ht="21.95" customHeight="1">
      <c r="A190" s="92">
        <v>187</v>
      </c>
      <c r="B190" s="112" t="s">
        <v>414</v>
      </c>
      <c r="C190" s="93" t="s">
        <v>433</v>
      </c>
      <c r="D190" s="113" t="s">
        <v>704</v>
      </c>
      <c r="E190" s="92" t="s">
        <v>681</v>
      </c>
      <c r="F190" s="92">
        <v>4000</v>
      </c>
    </row>
    <row r="191" spans="1:6" ht="21.95" customHeight="1">
      <c r="A191" s="92">
        <v>188</v>
      </c>
      <c r="B191" s="92" t="s">
        <v>419</v>
      </c>
      <c r="D191" s="92" t="s">
        <v>705</v>
      </c>
      <c r="E191" s="92" t="s">
        <v>706</v>
      </c>
      <c r="F191" s="92">
        <v>1000</v>
      </c>
    </row>
    <row r="192" spans="1:6" ht="21.95" customHeight="1">
      <c r="A192" s="92">
        <v>189</v>
      </c>
      <c r="B192" s="128" t="s">
        <v>414</v>
      </c>
      <c r="C192" s="136" t="s">
        <v>519</v>
      </c>
      <c r="D192" s="130" t="s">
        <v>707</v>
      </c>
      <c r="E192" s="92" t="s">
        <v>708</v>
      </c>
      <c r="F192" s="92">
        <v>12000</v>
      </c>
    </row>
    <row r="193" spans="1:22" ht="21.95" customHeight="1">
      <c r="A193" s="92">
        <v>190</v>
      </c>
      <c r="B193" s="112" t="s">
        <v>430</v>
      </c>
      <c r="C193" s="93" t="s">
        <v>433</v>
      </c>
      <c r="D193" s="113" t="s">
        <v>709</v>
      </c>
      <c r="E193" s="92" t="s">
        <v>457</v>
      </c>
      <c r="F193" s="92">
        <v>12000</v>
      </c>
    </row>
    <row r="194" spans="1:22" ht="21.95" customHeight="1">
      <c r="A194" s="92">
        <v>191</v>
      </c>
      <c r="B194" s="128" t="s">
        <v>414</v>
      </c>
      <c r="C194" s="129" t="s">
        <v>443</v>
      </c>
      <c r="D194" s="130" t="s">
        <v>710</v>
      </c>
      <c r="E194" s="92" t="s">
        <v>711</v>
      </c>
      <c r="F194" s="92">
        <v>14850</v>
      </c>
    </row>
    <row r="195" spans="1:22" ht="21.95" customHeight="1">
      <c r="A195" s="92">
        <v>192</v>
      </c>
      <c r="B195" s="112" t="s">
        <v>414</v>
      </c>
      <c r="C195" s="93" t="s">
        <v>433</v>
      </c>
      <c r="D195" s="113" t="s">
        <v>712</v>
      </c>
      <c r="E195" s="92" t="s">
        <v>713</v>
      </c>
      <c r="F195" s="92">
        <v>25000</v>
      </c>
    </row>
    <row r="196" spans="1:22" ht="21.95" customHeight="1">
      <c r="A196" s="92">
        <v>193</v>
      </c>
      <c r="B196" s="132" t="s">
        <v>419</v>
      </c>
      <c r="C196" s="129" t="s">
        <v>420</v>
      </c>
      <c r="D196" s="94" t="s">
        <v>714</v>
      </c>
      <c r="E196" s="92" t="s">
        <v>475</v>
      </c>
      <c r="F196" s="92">
        <v>9000</v>
      </c>
    </row>
    <row r="197" spans="1:22" ht="21.95" customHeight="1">
      <c r="A197" s="92">
        <v>194</v>
      </c>
      <c r="B197" s="112" t="s">
        <v>430</v>
      </c>
      <c r="C197" s="93" t="s">
        <v>433</v>
      </c>
      <c r="D197" s="113" t="s">
        <v>715</v>
      </c>
      <c r="E197" s="92" t="s">
        <v>716</v>
      </c>
      <c r="F197" s="92">
        <f>76700-60000</f>
        <v>16700</v>
      </c>
    </row>
    <row r="198" spans="1:22" ht="21.95" customHeight="1">
      <c r="A198" s="92">
        <v>195</v>
      </c>
      <c r="B198" s="128" t="s">
        <v>554</v>
      </c>
      <c r="C198" s="136" t="s">
        <v>555</v>
      </c>
      <c r="D198" s="130" t="s">
        <v>717</v>
      </c>
      <c r="E198" s="92" t="s">
        <v>718</v>
      </c>
      <c r="F198" s="92">
        <v>13550</v>
      </c>
    </row>
    <row r="199" spans="1:22" s="114" customFormat="1" ht="24.95" customHeight="1">
      <c r="A199" s="112">
        <v>195</v>
      </c>
      <c r="B199" s="112" t="s">
        <v>497</v>
      </c>
      <c r="C199" s="93" t="s">
        <v>433</v>
      </c>
      <c r="D199" s="151" t="s">
        <v>719</v>
      </c>
      <c r="E199" s="114" t="s">
        <v>475</v>
      </c>
      <c r="F199" s="151">
        <v>10000</v>
      </c>
      <c r="G199" s="115"/>
      <c r="H199" s="116"/>
      <c r="I199" s="117"/>
      <c r="J199" s="152"/>
      <c r="K199" s="152"/>
      <c r="L199" s="119" t="s">
        <v>720</v>
      </c>
      <c r="M199" s="124"/>
      <c r="N199" s="121">
        <f>7700+5000</f>
        <v>12700</v>
      </c>
      <c r="O199" s="121">
        <v>5000</v>
      </c>
      <c r="P199" s="121">
        <v>0</v>
      </c>
      <c r="Q199" s="93" t="s">
        <v>721</v>
      </c>
      <c r="R199" s="123" t="s">
        <v>425</v>
      </c>
      <c r="S199" s="93" t="s">
        <v>722</v>
      </c>
      <c r="T199" s="124"/>
      <c r="V199" s="107"/>
    </row>
    <row r="200" spans="1:22" ht="21.95" customHeight="1">
      <c r="A200" s="92">
        <v>196</v>
      </c>
      <c r="B200" s="128" t="s">
        <v>414</v>
      </c>
      <c r="C200" s="129" t="s">
        <v>443</v>
      </c>
      <c r="D200" s="130" t="s">
        <v>723</v>
      </c>
      <c r="E200" s="92" t="s">
        <v>724</v>
      </c>
      <c r="F200" s="92">
        <v>12000</v>
      </c>
    </row>
    <row r="201" spans="1:22" ht="21.95" customHeight="1">
      <c r="A201" s="92">
        <v>197</v>
      </c>
      <c r="B201" s="128" t="s">
        <v>446</v>
      </c>
      <c r="C201" s="129">
        <v>6</v>
      </c>
      <c r="D201" s="130" t="s">
        <v>725</v>
      </c>
      <c r="E201" s="92" t="s">
        <v>702</v>
      </c>
      <c r="F201" s="92">
        <v>10500</v>
      </c>
    </row>
    <row r="202" spans="1:22" ht="21.95" customHeight="1">
      <c r="A202" s="92">
        <v>198</v>
      </c>
      <c r="B202" s="112" t="s">
        <v>430</v>
      </c>
      <c r="C202" s="93" t="s">
        <v>433</v>
      </c>
      <c r="D202" s="113" t="s">
        <v>726</v>
      </c>
      <c r="E202" s="92" t="s">
        <v>727</v>
      </c>
      <c r="F202" s="92">
        <v>10000</v>
      </c>
    </row>
    <row r="203" spans="1:22" ht="21.95" customHeight="1">
      <c r="A203" s="92">
        <v>199</v>
      </c>
      <c r="B203" s="75" t="s">
        <v>436</v>
      </c>
      <c r="C203" s="134" t="s">
        <v>497</v>
      </c>
      <c r="D203" s="135" t="s">
        <v>728</v>
      </c>
      <c r="E203" s="92" t="s">
        <v>729</v>
      </c>
      <c r="F203" s="92">
        <v>7000</v>
      </c>
    </row>
    <row r="204" spans="1:22" ht="21.95" customHeight="1">
      <c r="A204" s="92">
        <v>200</v>
      </c>
      <c r="B204" s="75" t="s">
        <v>436</v>
      </c>
      <c r="C204" s="134" t="s">
        <v>497</v>
      </c>
      <c r="D204" s="135" t="s">
        <v>730</v>
      </c>
      <c r="E204" s="92" t="s">
        <v>731</v>
      </c>
      <c r="F204" s="92">
        <f>76700-31000</f>
        <v>45700</v>
      </c>
    </row>
    <row r="205" spans="1:22" ht="21.95" customHeight="1">
      <c r="A205" s="92">
        <v>201</v>
      </c>
      <c r="B205" s="112" t="s">
        <v>414</v>
      </c>
      <c r="C205" s="93" t="s">
        <v>433</v>
      </c>
      <c r="D205" s="113" t="s">
        <v>732</v>
      </c>
      <c r="E205" s="92" t="s">
        <v>733</v>
      </c>
      <c r="F205" s="92">
        <v>10000</v>
      </c>
    </row>
    <row r="206" spans="1:22" ht="21.95" customHeight="1">
      <c r="A206" s="92">
        <v>202</v>
      </c>
      <c r="B206" s="112" t="s">
        <v>414</v>
      </c>
      <c r="C206" s="93" t="s">
        <v>433</v>
      </c>
      <c r="D206" s="113" t="s">
        <v>734</v>
      </c>
      <c r="E206" s="92" t="s">
        <v>733</v>
      </c>
      <c r="F206" s="92">
        <v>10000</v>
      </c>
    </row>
    <row r="207" spans="1:22" ht="21.95" customHeight="1">
      <c r="A207" s="92">
        <v>203</v>
      </c>
      <c r="D207" s="92" t="s">
        <v>735</v>
      </c>
      <c r="E207" s="92" t="s">
        <v>736</v>
      </c>
    </row>
    <row r="208" spans="1:22" ht="21.95" customHeight="1">
      <c r="A208" s="92">
        <v>204</v>
      </c>
      <c r="B208" s="128" t="s">
        <v>419</v>
      </c>
      <c r="C208" s="129" t="s">
        <v>443</v>
      </c>
      <c r="D208" s="130" t="s">
        <v>737</v>
      </c>
      <c r="E208" s="92" t="s">
        <v>738</v>
      </c>
      <c r="F208" s="92">
        <v>710</v>
      </c>
    </row>
    <row r="209" spans="1:6" ht="21.95" customHeight="1">
      <c r="A209" s="92">
        <v>205</v>
      </c>
      <c r="B209" s="132" t="s">
        <v>414</v>
      </c>
      <c r="C209" s="129" t="s">
        <v>420</v>
      </c>
      <c r="D209" s="94" t="s">
        <v>739</v>
      </c>
      <c r="E209" s="92" t="s">
        <v>740</v>
      </c>
      <c r="F209" s="92">
        <v>5000</v>
      </c>
    </row>
    <row r="210" spans="1:6" ht="21.95" customHeight="1">
      <c r="A210" s="92">
        <v>206</v>
      </c>
      <c r="B210" s="132" t="s">
        <v>427</v>
      </c>
      <c r="C210" s="129" t="s">
        <v>420</v>
      </c>
      <c r="D210" s="94" t="s">
        <v>741</v>
      </c>
      <c r="E210" s="92" t="s">
        <v>475</v>
      </c>
      <c r="F210" s="92">
        <v>9000</v>
      </c>
    </row>
    <row r="211" spans="1:6" ht="21.95" customHeight="1">
      <c r="A211" s="92">
        <v>207</v>
      </c>
      <c r="B211" s="112" t="s">
        <v>430</v>
      </c>
      <c r="C211" s="93" t="s">
        <v>433</v>
      </c>
      <c r="D211" s="113" t="s">
        <v>742</v>
      </c>
      <c r="E211" s="92" t="s">
        <v>743</v>
      </c>
      <c r="F211" s="92">
        <v>2000</v>
      </c>
    </row>
    <row r="212" spans="1:6" ht="21.95" customHeight="1">
      <c r="A212" s="92">
        <v>208</v>
      </c>
      <c r="B212" s="132" t="s">
        <v>414</v>
      </c>
      <c r="C212" s="129" t="s">
        <v>420</v>
      </c>
      <c r="D212" s="153" t="s">
        <v>744</v>
      </c>
      <c r="E212" s="92" t="s">
        <v>745</v>
      </c>
      <c r="F212" s="92">
        <v>5300</v>
      </c>
    </row>
    <row r="213" spans="1:6" ht="21.95" customHeight="1">
      <c r="A213" s="92">
        <v>209</v>
      </c>
      <c r="B213" s="132" t="s">
        <v>430</v>
      </c>
      <c r="C213" s="129" t="s">
        <v>420</v>
      </c>
      <c r="D213" s="153" t="s">
        <v>746</v>
      </c>
      <c r="E213" s="92" t="s">
        <v>747</v>
      </c>
      <c r="F213" s="92">
        <v>1800</v>
      </c>
    </row>
    <row r="214" spans="1:6" ht="21.95" customHeight="1">
      <c r="A214" s="92">
        <v>210</v>
      </c>
      <c r="B214" s="132" t="s">
        <v>419</v>
      </c>
      <c r="C214" s="129" t="s">
        <v>420</v>
      </c>
      <c r="D214" s="94" t="s">
        <v>748</v>
      </c>
      <c r="E214" s="92" t="s">
        <v>475</v>
      </c>
      <c r="F214" s="92">
        <v>9000</v>
      </c>
    </row>
    <row r="215" spans="1:6" ht="21.95" customHeight="1">
      <c r="A215" s="92">
        <v>211</v>
      </c>
      <c r="B215" s="75" t="s">
        <v>436</v>
      </c>
      <c r="C215" s="134" t="s">
        <v>427</v>
      </c>
      <c r="D215" s="135" t="s">
        <v>749</v>
      </c>
      <c r="E215" s="92" t="s">
        <v>750</v>
      </c>
      <c r="F215" s="92">
        <v>3000</v>
      </c>
    </row>
    <row r="216" spans="1:6" ht="21.95" customHeight="1">
      <c r="A216" s="92">
        <v>212</v>
      </c>
      <c r="B216" s="97" t="s">
        <v>751</v>
      </c>
      <c r="C216" s="129" t="s">
        <v>420</v>
      </c>
      <c r="D216" s="94" t="s">
        <v>752</v>
      </c>
      <c r="E216" s="92" t="s">
        <v>724</v>
      </c>
      <c r="F216" s="92">
        <v>9000</v>
      </c>
    </row>
    <row r="217" spans="1:6" ht="21.95" customHeight="1">
      <c r="A217" s="92">
        <v>213</v>
      </c>
      <c r="B217" s="128" t="s">
        <v>554</v>
      </c>
      <c r="C217" s="129">
        <v>5</v>
      </c>
      <c r="D217" s="130" t="s">
        <v>753</v>
      </c>
      <c r="E217" s="92" t="s">
        <v>754</v>
      </c>
      <c r="F217" s="92">
        <v>15000</v>
      </c>
    </row>
    <row r="218" spans="1:6" ht="21.95" customHeight="1">
      <c r="A218" s="92">
        <v>213</v>
      </c>
      <c r="B218" s="75" t="s">
        <v>436</v>
      </c>
      <c r="C218" s="134" t="s">
        <v>430</v>
      </c>
      <c r="D218" s="135" t="s">
        <v>755</v>
      </c>
      <c r="E218" s="92" t="s">
        <v>754</v>
      </c>
      <c r="F218" s="92">
        <v>15000</v>
      </c>
    </row>
    <row r="219" spans="1:6" ht="21.95" customHeight="1">
      <c r="A219" s="92">
        <v>214</v>
      </c>
      <c r="B219" s="112" t="s">
        <v>430</v>
      </c>
      <c r="C219" s="93" t="s">
        <v>433</v>
      </c>
      <c r="D219" s="113" t="s">
        <v>756</v>
      </c>
      <c r="E219" s="92" t="s">
        <v>475</v>
      </c>
      <c r="F219" s="92">
        <v>10000</v>
      </c>
    </row>
    <row r="220" spans="1:6" ht="21.95" customHeight="1">
      <c r="A220" s="92">
        <v>215</v>
      </c>
      <c r="B220" s="132" t="s">
        <v>430</v>
      </c>
      <c r="C220" s="129" t="s">
        <v>420</v>
      </c>
      <c r="D220" s="94" t="s">
        <v>757</v>
      </c>
      <c r="E220" s="92" t="s">
        <v>475</v>
      </c>
      <c r="F220" s="92">
        <v>9000</v>
      </c>
    </row>
    <row r="221" spans="1:6" ht="21.95" customHeight="1">
      <c r="A221" s="92">
        <v>216</v>
      </c>
      <c r="B221" s="129">
        <v>2</v>
      </c>
      <c r="C221" s="134" t="s">
        <v>427</v>
      </c>
      <c r="D221" s="135" t="s">
        <v>588</v>
      </c>
      <c r="E221" s="92" t="s">
        <v>758</v>
      </c>
      <c r="F221" s="92">
        <v>12000</v>
      </c>
    </row>
    <row r="222" spans="1:6" ht="21.95" customHeight="1">
      <c r="A222" s="92">
        <v>217</v>
      </c>
      <c r="B222" s="112" t="s">
        <v>430</v>
      </c>
      <c r="C222" s="93" t="s">
        <v>433</v>
      </c>
      <c r="D222" s="113" t="s">
        <v>759</v>
      </c>
      <c r="E222" s="92" t="s">
        <v>475</v>
      </c>
      <c r="F222" s="92">
        <v>10000</v>
      </c>
    </row>
    <row r="223" spans="1:6" ht="21.95" customHeight="1">
      <c r="A223" s="92">
        <v>218</v>
      </c>
      <c r="B223" s="132" t="s">
        <v>430</v>
      </c>
      <c r="C223" s="129" t="s">
        <v>420</v>
      </c>
      <c r="D223" s="94" t="s">
        <v>760</v>
      </c>
      <c r="E223" s="154" t="s">
        <v>761</v>
      </c>
      <c r="F223" s="92">
        <v>35500</v>
      </c>
    </row>
    <row r="224" spans="1:6" ht="21.95" customHeight="1">
      <c r="A224" s="92">
        <v>219</v>
      </c>
      <c r="B224" s="112" t="s">
        <v>430</v>
      </c>
      <c r="C224" s="93" t="s">
        <v>433</v>
      </c>
      <c r="D224" s="113" t="s">
        <v>762</v>
      </c>
      <c r="E224" s="92" t="s">
        <v>667</v>
      </c>
      <c r="F224" s="92">
        <v>2000</v>
      </c>
    </row>
    <row r="225" spans="1:6" ht="21.95" customHeight="1">
      <c r="A225" s="92">
        <v>221</v>
      </c>
      <c r="B225" s="75" t="s">
        <v>436</v>
      </c>
      <c r="C225" s="134" t="s">
        <v>446</v>
      </c>
      <c r="D225" s="139" t="s">
        <v>763</v>
      </c>
      <c r="F225" s="92">
        <v>12000</v>
      </c>
    </row>
    <row r="226" spans="1:6" ht="21.95" customHeight="1">
      <c r="A226" s="92">
        <v>220</v>
      </c>
      <c r="B226" s="112" t="s">
        <v>427</v>
      </c>
      <c r="C226" s="93" t="s">
        <v>433</v>
      </c>
      <c r="D226" s="113" t="s">
        <v>764</v>
      </c>
      <c r="E226" s="92" t="s">
        <v>547</v>
      </c>
    </row>
    <row r="227" spans="1:6" ht="21.95" customHeight="1">
      <c r="A227" s="92">
        <v>220</v>
      </c>
      <c r="B227" s="112" t="s">
        <v>427</v>
      </c>
      <c r="C227" s="93" t="s">
        <v>433</v>
      </c>
      <c r="D227" s="113" t="s">
        <v>765</v>
      </c>
      <c r="E227" s="92" t="s">
        <v>547</v>
      </c>
    </row>
    <row r="228" spans="1:6" ht="21.95" customHeight="1">
      <c r="A228" s="92">
        <v>222</v>
      </c>
      <c r="B228" s="75" t="s">
        <v>436</v>
      </c>
      <c r="C228" s="134" t="s">
        <v>446</v>
      </c>
      <c r="D228" s="135" t="s">
        <v>766</v>
      </c>
      <c r="E228" s="92" t="s">
        <v>475</v>
      </c>
      <c r="F228" s="92">
        <v>12000</v>
      </c>
    </row>
    <row r="229" spans="1:6" ht="21.95" customHeight="1">
      <c r="A229" s="92">
        <v>223</v>
      </c>
      <c r="B229" s="75" t="s">
        <v>436</v>
      </c>
      <c r="C229" s="134" t="s">
        <v>419</v>
      </c>
      <c r="D229" s="138" t="s">
        <v>767</v>
      </c>
      <c r="E229" s="92" t="s">
        <v>475</v>
      </c>
      <c r="F229" s="92">
        <v>12000</v>
      </c>
    </row>
    <row r="230" spans="1:6" ht="21.95" customHeight="1">
      <c r="A230" s="92">
        <v>224</v>
      </c>
      <c r="B230" s="128" t="s">
        <v>554</v>
      </c>
      <c r="C230" s="129" t="s">
        <v>443</v>
      </c>
      <c r="D230" s="94" t="s">
        <v>768</v>
      </c>
      <c r="E230" s="92" t="s">
        <v>63</v>
      </c>
      <c r="F230" s="92">
        <v>5700</v>
      </c>
    </row>
    <row r="231" spans="1:6" ht="21.95" customHeight="1">
      <c r="A231" s="92">
        <v>224</v>
      </c>
      <c r="B231" s="128" t="s">
        <v>554</v>
      </c>
      <c r="C231" s="129" t="s">
        <v>443</v>
      </c>
      <c r="D231" s="94" t="s">
        <v>769</v>
      </c>
      <c r="E231" s="92" t="s">
        <v>63</v>
      </c>
      <c r="F231" s="92">
        <v>5700</v>
      </c>
    </row>
    <row r="232" spans="1:6" ht="21.95" customHeight="1">
      <c r="A232" s="92">
        <v>225</v>
      </c>
      <c r="B232" s="128" t="s">
        <v>446</v>
      </c>
      <c r="C232" s="136"/>
      <c r="D232" s="94" t="s">
        <v>770</v>
      </c>
      <c r="E232" s="92" t="s">
        <v>475</v>
      </c>
      <c r="F232" s="92">
        <v>12000</v>
      </c>
    </row>
    <row r="233" spans="1:6" ht="21.95" customHeight="1">
      <c r="A233" s="92">
        <v>226</v>
      </c>
      <c r="B233" s="75" t="s">
        <v>436</v>
      </c>
      <c r="C233" s="134" t="s">
        <v>430</v>
      </c>
      <c r="D233" s="135" t="s">
        <v>771</v>
      </c>
      <c r="E233" s="92" t="s">
        <v>772</v>
      </c>
      <c r="F233" s="92">
        <v>24000</v>
      </c>
    </row>
    <row r="234" spans="1:6" ht="21.95" customHeight="1">
      <c r="A234" s="92">
        <v>227</v>
      </c>
      <c r="B234" s="128" t="s">
        <v>414</v>
      </c>
      <c r="C234" s="129" t="s">
        <v>443</v>
      </c>
      <c r="D234" s="94" t="s">
        <v>773</v>
      </c>
      <c r="E234" s="92" t="s">
        <v>774</v>
      </c>
      <c r="F234" s="92">
        <v>14000</v>
      </c>
    </row>
    <row r="235" spans="1:6" ht="21.95" customHeight="1">
      <c r="A235" s="92">
        <v>228</v>
      </c>
      <c r="B235" s="128" t="s">
        <v>419</v>
      </c>
      <c r="C235" s="148"/>
      <c r="D235" s="94" t="s">
        <v>775</v>
      </c>
      <c r="E235" s="92" t="s">
        <v>776</v>
      </c>
      <c r="F235" s="92">
        <v>19000</v>
      </c>
    </row>
    <row r="236" spans="1:6" ht="21.95" customHeight="1">
      <c r="A236" s="92">
        <v>229</v>
      </c>
      <c r="B236" s="128" t="s">
        <v>414</v>
      </c>
      <c r="C236" s="129">
        <v>28</v>
      </c>
      <c r="D236" s="94" t="s">
        <v>777</v>
      </c>
      <c r="E236" s="92" t="s">
        <v>475</v>
      </c>
      <c r="F236" s="92">
        <v>12000</v>
      </c>
    </row>
    <row r="237" spans="1:6" ht="21.95" customHeight="1">
      <c r="A237" s="92">
        <v>230</v>
      </c>
      <c r="B237" s="128" t="s">
        <v>446</v>
      </c>
      <c r="C237" s="136"/>
      <c r="D237" s="94" t="s">
        <v>778</v>
      </c>
      <c r="E237" s="92" t="s">
        <v>779</v>
      </c>
      <c r="F237" s="92">
        <v>19000</v>
      </c>
    </row>
    <row r="238" spans="1:6" ht="21.95" customHeight="1">
      <c r="A238" s="92">
        <v>231</v>
      </c>
      <c r="B238" s="128" t="s">
        <v>430</v>
      </c>
      <c r="C238" s="129">
        <v>44</v>
      </c>
      <c r="D238" s="94" t="s">
        <v>780</v>
      </c>
      <c r="E238" s="92" t="s">
        <v>781</v>
      </c>
      <c r="F238" s="92">
        <v>19000</v>
      </c>
    </row>
    <row r="239" spans="1:6" ht="21.95" customHeight="1">
      <c r="A239" s="92">
        <v>232</v>
      </c>
      <c r="B239" s="132" t="s">
        <v>430</v>
      </c>
      <c r="C239" s="129" t="s">
        <v>420</v>
      </c>
      <c r="D239" s="94" t="s">
        <v>782</v>
      </c>
      <c r="E239" s="92" t="s">
        <v>783</v>
      </c>
      <c r="F239" s="92">
        <v>2000</v>
      </c>
    </row>
  </sheetData>
  <mergeCells count="1">
    <mergeCell ref="B1:D1"/>
  </mergeCells>
  <pageMargins left="0.7" right="0.7" top="0.25" bottom="0.25" header="0.3" footer="0.3"/>
  <pageSetup scale="86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175"/>
  <sheetViews>
    <sheetView view="pageBreakPreview" topLeftCell="A85" zoomScaleSheetLayoutView="100" workbookViewId="0">
      <selection activeCell="L176" sqref="L176"/>
    </sheetView>
  </sheetViews>
  <sheetFormatPr defaultRowHeight="15"/>
  <cols>
    <col min="1" max="1" width="3.42578125" style="3" customWidth="1"/>
    <col min="2" max="2" width="31.7109375" style="3" customWidth="1"/>
    <col min="3" max="3" width="10.5703125" style="6" bestFit="1" customWidth="1"/>
    <col min="4" max="4" width="10.7109375" style="6" customWidth="1"/>
    <col min="5" max="5" width="10.85546875" style="6" customWidth="1"/>
    <col min="6" max="6" width="11.28515625" style="6" bestFit="1" customWidth="1"/>
    <col min="7" max="7" width="9.7109375" style="6" bestFit="1" customWidth="1"/>
    <col min="8" max="8" width="13.140625" style="6" customWidth="1"/>
    <col min="9" max="9" width="10.42578125" style="6" customWidth="1"/>
    <col min="10" max="11" width="11.28515625" style="6" customWidth="1"/>
    <col min="12" max="12" width="12.85546875" style="3" customWidth="1"/>
    <col min="16" max="16" width="14.140625" customWidth="1"/>
  </cols>
  <sheetData>
    <row r="1" spans="1:17" s="34" customFormat="1">
      <c r="A1" s="3"/>
      <c r="B1" s="3"/>
      <c r="C1" s="6"/>
      <c r="D1" s="6"/>
      <c r="E1" s="6"/>
      <c r="F1" s="6"/>
      <c r="G1" s="6"/>
      <c r="H1" s="6"/>
      <c r="I1" s="6"/>
      <c r="J1" s="6"/>
      <c r="K1" s="6"/>
      <c r="L1" s="3"/>
    </row>
    <row r="2" spans="1:17" s="34" customFormat="1" ht="18.75">
      <c r="A2" s="3"/>
      <c r="B2" s="193" t="s">
        <v>171</v>
      </c>
      <c r="C2" s="193"/>
      <c r="D2" s="193"/>
      <c r="E2" s="193"/>
      <c r="F2" s="193"/>
      <c r="G2" s="193"/>
      <c r="H2" s="193"/>
      <c r="I2" s="193"/>
      <c r="J2" s="193"/>
      <c r="K2" s="193"/>
      <c r="L2" s="3"/>
    </row>
    <row r="3" spans="1:17" s="34" customFormat="1">
      <c r="A3" s="3"/>
      <c r="B3" s="3"/>
      <c r="C3" s="6"/>
      <c r="D3" s="6"/>
      <c r="E3" s="6"/>
      <c r="F3" s="6"/>
      <c r="G3" s="6"/>
      <c r="H3" s="6"/>
      <c r="I3" s="6"/>
      <c r="J3" s="6"/>
      <c r="K3" s="6"/>
      <c r="L3" s="3"/>
    </row>
    <row r="4" spans="1:17">
      <c r="C4" s="6" t="s">
        <v>161</v>
      </c>
      <c r="D4" s="6" t="s">
        <v>162</v>
      </c>
      <c r="E4" s="6" t="s">
        <v>163</v>
      </c>
      <c r="F4" s="6" t="s">
        <v>164</v>
      </c>
      <c r="G4" s="6" t="s">
        <v>165</v>
      </c>
      <c r="H4" s="6" t="s">
        <v>166</v>
      </c>
      <c r="I4" s="6" t="s">
        <v>167</v>
      </c>
      <c r="J4" s="6" t="s">
        <v>168</v>
      </c>
      <c r="K4" s="6" t="s">
        <v>169</v>
      </c>
      <c r="L4" s="3" t="s">
        <v>170</v>
      </c>
    </row>
    <row r="5" spans="1:17" s="34" customFormat="1">
      <c r="A5" s="3"/>
      <c r="B5" s="3"/>
      <c r="C5" s="6"/>
      <c r="D5" s="6"/>
      <c r="E5" s="6"/>
      <c r="F5" s="6"/>
      <c r="G5" s="6"/>
      <c r="H5" s="6"/>
      <c r="I5" s="6"/>
      <c r="J5" s="6"/>
      <c r="K5" s="6"/>
      <c r="L5" s="3"/>
    </row>
    <row r="6" spans="1:17">
      <c r="B6" s="7" t="s">
        <v>68</v>
      </c>
      <c r="C6" s="6">
        <v>12000</v>
      </c>
      <c r="L6" s="9">
        <f t="shared" ref="L6:L37" si="0">SUM(C6:K6)</f>
        <v>12000</v>
      </c>
      <c r="M6" s="29"/>
      <c r="N6" s="30"/>
      <c r="O6" s="31"/>
      <c r="P6" s="32"/>
      <c r="Q6" s="24"/>
    </row>
    <row r="7" spans="1:17">
      <c r="B7" s="7" t="s">
        <v>69</v>
      </c>
      <c r="C7" s="6">
        <v>12000</v>
      </c>
      <c r="L7" s="9">
        <f t="shared" si="0"/>
        <v>12000</v>
      </c>
      <c r="M7" s="29"/>
      <c r="N7" s="30"/>
      <c r="O7" s="31"/>
      <c r="P7" s="32"/>
      <c r="Q7" s="24"/>
    </row>
    <row r="8" spans="1:17" s="18" customFormat="1">
      <c r="A8" s="3"/>
      <c r="B8" s="7" t="s">
        <v>112</v>
      </c>
      <c r="C8" s="6"/>
      <c r="D8" s="6">
        <v>2000</v>
      </c>
      <c r="E8" s="6">
        <v>500</v>
      </c>
      <c r="F8" s="6">
        <v>3800</v>
      </c>
      <c r="G8" s="6">
        <v>500</v>
      </c>
      <c r="H8" s="6">
        <v>10500</v>
      </c>
      <c r="I8" s="6">
        <v>55000</v>
      </c>
      <c r="J8" s="6">
        <v>59500</v>
      </c>
      <c r="K8" s="6">
        <v>3100</v>
      </c>
      <c r="L8" s="9">
        <f t="shared" si="0"/>
        <v>134900</v>
      </c>
      <c r="M8" s="29"/>
      <c r="N8" s="30"/>
      <c r="O8" s="31"/>
      <c r="P8" s="32"/>
      <c r="Q8" s="24"/>
    </row>
    <row r="9" spans="1:17" s="20" customFormat="1">
      <c r="A9" s="3"/>
      <c r="B9" s="7" t="s">
        <v>121</v>
      </c>
      <c r="C9" s="6"/>
      <c r="D9" s="6"/>
      <c r="E9" s="6"/>
      <c r="F9" s="6"/>
      <c r="G9" s="6"/>
      <c r="H9" s="6"/>
      <c r="I9" s="6">
        <v>19000</v>
      </c>
      <c r="J9" s="6"/>
      <c r="K9" s="6"/>
      <c r="L9" s="9">
        <f t="shared" si="0"/>
        <v>19000</v>
      </c>
      <c r="M9" s="29"/>
      <c r="N9" s="30"/>
      <c r="O9" s="31"/>
      <c r="P9" s="32"/>
      <c r="Q9" s="24"/>
    </row>
    <row r="10" spans="1:17" s="18" customFormat="1">
      <c r="A10" s="3"/>
      <c r="B10" s="7" t="s">
        <v>113</v>
      </c>
      <c r="C10" s="6"/>
      <c r="D10" s="6">
        <v>2000</v>
      </c>
      <c r="E10" s="6">
        <v>500</v>
      </c>
      <c r="F10" s="6">
        <v>3800</v>
      </c>
      <c r="G10" s="6">
        <v>500</v>
      </c>
      <c r="H10" s="6">
        <v>10500</v>
      </c>
      <c r="I10" s="6">
        <v>55000</v>
      </c>
      <c r="J10" s="6">
        <v>59500</v>
      </c>
      <c r="K10" s="6">
        <v>1400</v>
      </c>
      <c r="L10" s="9">
        <f t="shared" si="0"/>
        <v>133200</v>
      </c>
      <c r="N10" s="30"/>
      <c r="O10" s="31"/>
      <c r="P10" s="32"/>
      <c r="Q10" s="24"/>
    </row>
    <row r="11" spans="1:17" s="18" customFormat="1">
      <c r="A11" s="3"/>
      <c r="B11" s="7" t="s">
        <v>114</v>
      </c>
      <c r="C11" s="6"/>
      <c r="D11" s="6">
        <v>2000</v>
      </c>
      <c r="E11" s="6">
        <v>500</v>
      </c>
      <c r="F11" s="6"/>
      <c r="G11" s="6">
        <v>500</v>
      </c>
      <c r="H11" s="6"/>
      <c r="I11" s="6">
        <v>19000</v>
      </c>
      <c r="J11" s="6"/>
      <c r="K11" s="6"/>
      <c r="L11" s="9">
        <f t="shared" si="0"/>
        <v>22000</v>
      </c>
      <c r="M11" s="29"/>
      <c r="N11" s="30"/>
      <c r="O11" s="31"/>
      <c r="P11" s="32"/>
      <c r="Q11" s="24"/>
    </row>
    <row r="12" spans="1:17">
      <c r="B12" s="7" t="s">
        <v>70</v>
      </c>
      <c r="C12" s="6">
        <v>12000</v>
      </c>
      <c r="D12" s="6">
        <v>2000</v>
      </c>
      <c r="E12" s="6">
        <v>500</v>
      </c>
      <c r="G12" s="6">
        <v>500</v>
      </c>
      <c r="L12" s="9">
        <f t="shared" si="0"/>
        <v>15000</v>
      </c>
      <c r="M12" s="29"/>
      <c r="N12" s="30"/>
      <c r="O12" s="31"/>
      <c r="P12" s="32"/>
      <c r="Q12" s="24"/>
    </row>
    <row r="13" spans="1:17" s="20" customFormat="1">
      <c r="A13" s="3"/>
      <c r="B13" s="7" t="s">
        <v>122</v>
      </c>
      <c r="C13" s="6"/>
      <c r="D13" s="6"/>
      <c r="E13" s="6"/>
      <c r="F13" s="6"/>
      <c r="G13" s="6"/>
      <c r="H13" s="6"/>
      <c r="I13" s="6">
        <v>19000</v>
      </c>
      <c r="J13" s="6"/>
      <c r="K13" s="6"/>
      <c r="L13" s="9">
        <f t="shared" si="0"/>
        <v>19000</v>
      </c>
      <c r="M13" s="29"/>
      <c r="N13" s="30"/>
      <c r="O13" s="31"/>
      <c r="P13" s="32"/>
      <c r="Q13" s="24"/>
    </row>
    <row r="14" spans="1:17">
      <c r="B14" s="7" t="s">
        <v>71</v>
      </c>
      <c r="C14" s="6">
        <v>12000</v>
      </c>
      <c r="L14" s="9">
        <f t="shared" si="0"/>
        <v>12000</v>
      </c>
      <c r="M14" s="29"/>
      <c r="N14" s="30"/>
      <c r="O14" s="31"/>
      <c r="P14" s="32"/>
      <c r="Q14" s="24"/>
    </row>
    <row r="15" spans="1:17">
      <c r="B15" s="7" t="s">
        <v>72</v>
      </c>
      <c r="C15" s="6">
        <v>14000</v>
      </c>
      <c r="L15" s="9">
        <f t="shared" si="0"/>
        <v>14000</v>
      </c>
      <c r="M15" s="29"/>
      <c r="N15" s="30"/>
      <c r="O15" s="31"/>
      <c r="P15" s="32"/>
      <c r="Q15" s="24"/>
    </row>
    <row r="16" spans="1:17">
      <c r="B16" s="7" t="s">
        <v>73</v>
      </c>
      <c r="C16" s="6">
        <v>12000</v>
      </c>
      <c r="D16" s="6">
        <v>2000</v>
      </c>
      <c r="L16" s="9">
        <f t="shared" si="0"/>
        <v>14000</v>
      </c>
      <c r="M16" s="29"/>
      <c r="N16" s="30"/>
      <c r="O16" s="31"/>
      <c r="P16" s="32"/>
    </row>
    <row r="17" spans="1:16">
      <c r="B17" s="7" t="s">
        <v>74</v>
      </c>
      <c r="C17" s="6">
        <v>12000</v>
      </c>
      <c r="L17" s="9">
        <f t="shared" si="0"/>
        <v>12000</v>
      </c>
      <c r="M17" s="29"/>
      <c r="N17" s="30"/>
      <c r="O17" s="31"/>
      <c r="P17" s="32"/>
    </row>
    <row r="18" spans="1:16">
      <c r="B18" s="7" t="s">
        <v>75</v>
      </c>
      <c r="C18" s="6">
        <v>12000</v>
      </c>
      <c r="D18" s="6">
        <v>2000</v>
      </c>
      <c r="L18" s="9">
        <f t="shared" si="0"/>
        <v>14000</v>
      </c>
      <c r="M18" s="29"/>
      <c r="N18" s="30"/>
      <c r="O18" s="31"/>
      <c r="P18" s="32"/>
    </row>
    <row r="19" spans="1:16">
      <c r="B19" s="7" t="s">
        <v>76</v>
      </c>
      <c r="C19" s="6">
        <v>12000</v>
      </c>
      <c r="D19" s="6">
        <v>2000</v>
      </c>
      <c r="L19" s="9">
        <f t="shared" si="0"/>
        <v>14000</v>
      </c>
      <c r="M19" s="29"/>
      <c r="N19" s="30"/>
      <c r="O19" s="31"/>
      <c r="P19" s="32"/>
    </row>
    <row r="20" spans="1:16">
      <c r="B20" s="7" t="s">
        <v>77</v>
      </c>
      <c r="C20" s="6">
        <v>12000</v>
      </c>
      <c r="L20" s="9">
        <f t="shared" si="0"/>
        <v>12000</v>
      </c>
      <c r="M20" s="29"/>
      <c r="N20" s="30"/>
      <c r="O20" s="31"/>
      <c r="P20" s="32"/>
    </row>
    <row r="21" spans="1:16" s="28" customFormat="1">
      <c r="A21" s="3"/>
      <c r="B21" s="7" t="s">
        <v>156</v>
      </c>
      <c r="C21" s="6"/>
      <c r="D21" s="6"/>
      <c r="E21" s="6"/>
      <c r="F21" s="6"/>
      <c r="G21" s="6"/>
      <c r="H21" s="6"/>
      <c r="I21" s="6"/>
      <c r="J21" s="6"/>
      <c r="K21" s="6">
        <v>3766</v>
      </c>
      <c r="L21" s="9">
        <f t="shared" si="0"/>
        <v>3766</v>
      </c>
      <c r="M21" s="29"/>
      <c r="N21" s="30"/>
      <c r="O21" s="31"/>
      <c r="P21" s="32"/>
    </row>
    <row r="22" spans="1:16">
      <c r="B22" s="7" t="s">
        <v>78</v>
      </c>
      <c r="C22" s="6">
        <v>12000</v>
      </c>
      <c r="L22" s="9">
        <f t="shared" si="0"/>
        <v>12000</v>
      </c>
      <c r="N22" s="30"/>
      <c r="O22" s="31"/>
      <c r="P22" s="32"/>
    </row>
    <row r="23" spans="1:16">
      <c r="B23" s="7" t="s">
        <v>79</v>
      </c>
      <c r="C23" s="6">
        <v>12000</v>
      </c>
      <c r="L23" s="9">
        <f t="shared" si="0"/>
        <v>12000</v>
      </c>
      <c r="N23" s="30"/>
      <c r="O23" s="31"/>
      <c r="P23" s="32"/>
    </row>
    <row r="24" spans="1:16">
      <c r="B24" s="7" t="s">
        <v>80</v>
      </c>
      <c r="C24" s="6">
        <v>12000</v>
      </c>
      <c r="L24" s="9">
        <f t="shared" si="0"/>
        <v>12000</v>
      </c>
      <c r="N24" s="30"/>
      <c r="O24" s="31"/>
      <c r="P24" s="32"/>
    </row>
    <row r="25" spans="1:16">
      <c r="B25" s="7" t="s">
        <v>81</v>
      </c>
      <c r="C25" s="6">
        <v>12000</v>
      </c>
      <c r="L25" s="9">
        <f t="shared" si="0"/>
        <v>12000</v>
      </c>
      <c r="M25" s="29"/>
      <c r="N25" s="30"/>
      <c r="O25" s="31"/>
      <c r="P25" s="32"/>
    </row>
    <row r="26" spans="1:16">
      <c r="B26" s="7" t="s">
        <v>82</v>
      </c>
      <c r="C26" s="6">
        <v>12000</v>
      </c>
      <c r="D26" s="6">
        <v>2000</v>
      </c>
      <c r="E26" s="6">
        <v>500</v>
      </c>
      <c r="F26" s="6">
        <v>3800</v>
      </c>
      <c r="G26" s="6">
        <v>500</v>
      </c>
      <c r="K26" s="6">
        <v>900</v>
      </c>
      <c r="L26" s="9">
        <f t="shared" si="0"/>
        <v>19700</v>
      </c>
      <c r="M26" s="29"/>
      <c r="N26" s="30"/>
      <c r="O26" s="31"/>
      <c r="P26" s="32"/>
    </row>
    <row r="27" spans="1:16" s="20" customFormat="1">
      <c r="A27" s="3"/>
      <c r="B27" s="7" t="s">
        <v>123</v>
      </c>
      <c r="C27" s="6"/>
      <c r="D27" s="6"/>
      <c r="E27" s="6"/>
      <c r="F27" s="6"/>
      <c r="G27" s="6"/>
      <c r="H27" s="6"/>
      <c r="I27" s="6">
        <v>19000</v>
      </c>
      <c r="J27" s="6"/>
      <c r="K27" s="6"/>
      <c r="L27" s="9">
        <f t="shared" si="0"/>
        <v>19000</v>
      </c>
      <c r="M27" s="29"/>
      <c r="N27" s="30"/>
      <c r="O27" s="31"/>
      <c r="P27" s="32"/>
    </row>
    <row r="28" spans="1:16">
      <c r="B28" s="7" t="s">
        <v>83</v>
      </c>
      <c r="C28" s="6">
        <v>12000</v>
      </c>
      <c r="L28" s="9">
        <f t="shared" si="0"/>
        <v>12000</v>
      </c>
      <c r="M28" s="29"/>
      <c r="N28" s="30"/>
      <c r="O28" s="31"/>
      <c r="P28" s="32"/>
    </row>
    <row r="29" spans="1:16">
      <c r="B29" s="7" t="s">
        <v>84</v>
      </c>
      <c r="C29" s="6">
        <v>12000</v>
      </c>
      <c r="L29" s="9">
        <f t="shared" si="0"/>
        <v>12000</v>
      </c>
      <c r="M29" s="29"/>
      <c r="N29" s="30"/>
      <c r="O29" s="31"/>
      <c r="P29" s="32"/>
    </row>
    <row r="30" spans="1:16">
      <c r="B30" s="7" t="s">
        <v>85</v>
      </c>
      <c r="C30" s="6">
        <v>12000</v>
      </c>
      <c r="L30" s="9">
        <f t="shared" si="0"/>
        <v>12000</v>
      </c>
      <c r="M30" s="29"/>
      <c r="N30" s="30"/>
      <c r="O30" s="31"/>
      <c r="P30" s="32"/>
    </row>
    <row r="31" spans="1:16">
      <c r="B31" s="7" t="s">
        <v>86</v>
      </c>
      <c r="C31" s="6">
        <v>12000</v>
      </c>
      <c r="L31" s="9">
        <f t="shared" si="0"/>
        <v>12000</v>
      </c>
      <c r="M31" s="29"/>
      <c r="N31" s="30"/>
      <c r="O31" s="31"/>
      <c r="P31" s="32"/>
    </row>
    <row r="32" spans="1:16">
      <c r="B32" s="7" t="s">
        <v>87</v>
      </c>
      <c r="C32" s="6">
        <v>12000</v>
      </c>
      <c r="L32" s="9">
        <f t="shared" si="0"/>
        <v>12000</v>
      </c>
      <c r="N32" s="30"/>
      <c r="O32" s="31"/>
      <c r="P32" s="32"/>
    </row>
    <row r="33" spans="1:17">
      <c r="B33" s="7" t="s">
        <v>88</v>
      </c>
      <c r="C33" s="6">
        <v>12000</v>
      </c>
      <c r="L33" s="9">
        <f t="shared" si="0"/>
        <v>12000</v>
      </c>
      <c r="M33" s="29"/>
      <c r="N33" s="30"/>
      <c r="O33" s="31"/>
      <c r="P33" s="32"/>
    </row>
    <row r="34" spans="1:17">
      <c r="B34" s="7" t="s">
        <v>89</v>
      </c>
      <c r="C34" s="6">
        <v>12000</v>
      </c>
      <c r="D34" s="6">
        <v>2000</v>
      </c>
      <c r="E34" s="6">
        <v>500</v>
      </c>
      <c r="G34" s="6">
        <v>500</v>
      </c>
      <c r="J34" s="6">
        <v>15000</v>
      </c>
      <c r="L34" s="9">
        <f t="shared" si="0"/>
        <v>30000</v>
      </c>
    </row>
    <row r="35" spans="1:17">
      <c r="B35" s="7" t="s">
        <v>90</v>
      </c>
      <c r="C35" s="6">
        <v>12000</v>
      </c>
      <c r="L35" s="9">
        <f t="shared" si="0"/>
        <v>12000</v>
      </c>
    </row>
    <row r="36" spans="1:17" s="18" customFormat="1">
      <c r="A36" s="3"/>
      <c r="B36" s="7" t="s">
        <v>115</v>
      </c>
      <c r="C36" s="6"/>
      <c r="D36" s="6">
        <v>2000</v>
      </c>
      <c r="E36" s="6">
        <v>500</v>
      </c>
      <c r="F36" s="6">
        <v>3500</v>
      </c>
      <c r="G36" s="6">
        <v>500</v>
      </c>
      <c r="H36" s="6"/>
      <c r="I36" s="6"/>
      <c r="J36" s="6"/>
      <c r="K36" s="6"/>
      <c r="L36" s="9">
        <f t="shared" si="0"/>
        <v>6500</v>
      </c>
    </row>
    <row r="37" spans="1:17" s="19" customFormat="1">
      <c r="A37" s="3"/>
      <c r="B37" s="7" t="s">
        <v>119</v>
      </c>
      <c r="C37" s="6"/>
      <c r="D37" s="6">
        <v>2000</v>
      </c>
      <c r="E37" s="6"/>
      <c r="F37" s="6"/>
      <c r="G37" s="6"/>
      <c r="H37" s="6"/>
      <c r="I37" s="6">
        <v>19000</v>
      </c>
      <c r="J37" s="6"/>
      <c r="K37" s="6"/>
      <c r="L37" s="9">
        <f t="shared" si="0"/>
        <v>21000</v>
      </c>
    </row>
    <row r="38" spans="1:17" s="18" customFormat="1">
      <c r="A38" s="3"/>
      <c r="B38" s="7" t="s">
        <v>116</v>
      </c>
      <c r="C38" s="6"/>
      <c r="D38" s="6">
        <v>2000</v>
      </c>
      <c r="E38" s="6">
        <v>500</v>
      </c>
      <c r="F38" s="6">
        <v>3800</v>
      </c>
      <c r="G38" s="6">
        <v>500</v>
      </c>
      <c r="H38" s="6">
        <v>10500</v>
      </c>
      <c r="I38" s="6">
        <v>55000</v>
      </c>
      <c r="J38" s="6">
        <v>59500</v>
      </c>
      <c r="K38" s="6">
        <v>4720</v>
      </c>
      <c r="L38" s="9">
        <f t="shared" ref="L38:L69" si="1">SUM(C38:K38)</f>
        <v>136520</v>
      </c>
    </row>
    <row r="39" spans="1:17">
      <c r="B39" s="7" t="s">
        <v>91</v>
      </c>
      <c r="C39" s="6">
        <v>12000</v>
      </c>
      <c r="L39" s="9">
        <f t="shared" si="1"/>
        <v>12000</v>
      </c>
    </row>
    <row r="40" spans="1:17" s="19" customFormat="1">
      <c r="A40" s="3"/>
      <c r="B40" s="7" t="s">
        <v>120</v>
      </c>
      <c r="C40" s="6"/>
      <c r="D40" s="6"/>
      <c r="E40" s="6"/>
      <c r="F40" s="6"/>
      <c r="G40" s="6">
        <v>500</v>
      </c>
      <c r="H40" s="6"/>
      <c r="I40" s="6"/>
      <c r="J40" s="6"/>
      <c r="K40" s="6">
        <v>3766</v>
      </c>
      <c r="L40" s="9">
        <f t="shared" si="1"/>
        <v>4266</v>
      </c>
    </row>
    <row r="41" spans="1:17" s="20" customFormat="1">
      <c r="A41" s="3"/>
      <c r="B41" s="7" t="s">
        <v>124</v>
      </c>
      <c r="C41" s="6"/>
      <c r="D41" s="6"/>
      <c r="E41" s="6"/>
      <c r="F41" s="6"/>
      <c r="G41" s="6"/>
      <c r="H41" s="6"/>
      <c r="I41" s="6">
        <v>19000</v>
      </c>
      <c r="J41" s="6"/>
      <c r="K41" s="6"/>
      <c r="L41" s="9">
        <f t="shared" si="1"/>
        <v>19000</v>
      </c>
    </row>
    <row r="42" spans="1:17" s="18" customFormat="1">
      <c r="A42" s="3"/>
      <c r="B42" s="7" t="s">
        <v>117</v>
      </c>
      <c r="C42" s="6"/>
      <c r="D42" s="6">
        <v>2000</v>
      </c>
      <c r="E42" s="6">
        <v>500</v>
      </c>
      <c r="F42" s="6">
        <v>3800</v>
      </c>
      <c r="G42" s="6">
        <v>500</v>
      </c>
      <c r="H42" s="6"/>
      <c r="I42" s="6">
        <v>55000</v>
      </c>
      <c r="J42" s="6"/>
      <c r="K42" s="6">
        <v>900</v>
      </c>
      <c r="L42" s="9">
        <f t="shared" si="1"/>
        <v>62700</v>
      </c>
    </row>
    <row r="43" spans="1:17" s="18" customFormat="1">
      <c r="A43" s="3"/>
      <c r="B43" s="7" t="s">
        <v>94</v>
      </c>
      <c r="C43" s="6"/>
      <c r="D43" s="6">
        <v>2000</v>
      </c>
      <c r="E43" s="6">
        <v>500</v>
      </c>
      <c r="F43" s="6"/>
      <c r="G43" s="6">
        <v>500</v>
      </c>
      <c r="H43" s="6"/>
      <c r="I43" s="6"/>
      <c r="J43" s="6"/>
      <c r="K43" s="6">
        <v>900</v>
      </c>
      <c r="L43" s="9">
        <f t="shared" si="1"/>
        <v>3900</v>
      </c>
    </row>
    <row r="44" spans="1:17">
      <c r="B44" s="7" t="s">
        <v>92</v>
      </c>
      <c r="C44" s="6">
        <v>12000</v>
      </c>
      <c r="L44" s="9">
        <f t="shared" si="1"/>
        <v>12000</v>
      </c>
    </row>
    <row r="45" spans="1:17">
      <c r="B45" s="7" t="s">
        <v>93</v>
      </c>
      <c r="C45" s="6">
        <v>12000</v>
      </c>
      <c r="L45" s="9">
        <f t="shared" si="1"/>
        <v>12000</v>
      </c>
    </row>
    <row r="46" spans="1:17">
      <c r="B46" s="7" t="s">
        <v>94</v>
      </c>
      <c r="C46" s="6">
        <v>12000</v>
      </c>
      <c r="F46" s="6">
        <v>3500</v>
      </c>
      <c r="J46" s="6">
        <v>35000</v>
      </c>
      <c r="L46" s="9">
        <f t="shared" si="1"/>
        <v>50500</v>
      </c>
      <c r="O46" s="22"/>
      <c r="P46" s="23"/>
      <c r="Q46" s="24"/>
    </row>
    <row r="47" spans="1:17">
      <c r="B47" s="7" t="s">
        <v>95</v>
      </c>
      <c r="C47" s="6">
        <v>12000</v>
      </c>
      <c r="L47" s="9">
        <f t="shared" si="1"/>
        <v>12000</v>
      </c>
      <c r="N47" s="21"/>
      <c r="O47" s="22"/>
      <c r="P47" s="23"/>
      <c r="Q47" s="24"/>
    </row>
    <row r="48" spans="1:17" s="28" customFormat="1">
      <c r="A48" s="3"/>
      <c r="B48" s="7" t="s">
        <v>157</v>
      </c>
      <c r="C48" s="6"/>
      <c r="D48" s="6"/>
      <c r="E48" s="6"/>
      <c r="F48" s="6"/>
      <c r="G48" s="6"/>
      <c r="H48" s="6"/>
      <c r="I48" s="6"/>
      <c r="J48" s="6"/>
      <c r="K48" s="6">
        <v>1200</v>
      </c>
      <c r="L48" s="9">
        <f t="shared" si="1"/>
        <v>1200</v>
      </c>
      <c r="N48" s="29"/>
      <c r="O48" s="30"/>
      <c r="P48" s="31"/>
      <c r="Q48" s="32"/>
    </row>
    <row r="49" spans="1:17">
      <c r="B49" s="7" t="s">
        <v>96</v>
      </c>
      <c r="C49" s="6">
        <v>12000</v>
      </c>
      <c r="L49" s="9">
        <f t="shared" si="1"/>
        <v>12000</v>
      </c>
      <c r="N49" s="21"/>
      <c r="O49" s="22"/>
      <c r="P49" s="23"/>
      <c r="Q49" s="24"/>
    </row>
    <row r="50" spans="1:17" s="20" customFormat="1">
      <c r="A50" s="3"/>
      <c r="B50" s="7" t="s">
        <v>125</v>
      </c>
      <c r="C50" s="6"/>
      <c r="D50" s="6"/>
      <c r="E50" s="6"/>
      <c r="F50" s="6"/>
      <c r="G50" s="6"/>
      <c r="H50" s="6"/>
      <c r="I50" s="6">
        <v>12000</v>
      </c>
      <c r="J50" s="6"/>
      <c r="K50" s="6"/>
      <c r="L50" s="9">
        <f t="shared" si="1"/>
        <v>12000</v>
      </c>
      <c r="N50" s="21"/>
      <c r="O50" s="22"/>
      <c r="P50" s="23"/>
      <c r="Q50" s="24"/>
    </row>
    <row r="51" spans="1:17">
      <c r="B51" s="7" t="s">
        <v>97</v>
      </c>
      <c r="C51" s="6">
        <v>12000</v>
      </c>
      <c r="L51" s="9">
        <f t="shared" si="1"/>
        <v>12000</v>
      </c>
      <c r="N51" s="21"/>
      <c r="O51" s="22"/>
      <c r="P51" s="23"/>
      <c r="Q51" s="24"/>
    </row>
    <row r="52" spans="1:17">
      <c r="B52" s="7" t="s">
        <v>98</v>
      </c>
      <c r="C52" s="6">
        <v>12000</v>
      </c>
      <c r="L52" s="9">
        <f t="shared" si="1"/>
        <v>12000</v>
      </c>
    </row>
    <row r="53" spans="1:17">
      <c r="B53" s="7" t="s">
        <v>99</v>
      </c>
      <c r="C53" s="6">
        <v>12000</v>
      </c>
      <c r="L53" s="9">
        <f t="shared" si="1"/>
        <v>12000</v>
      </c>
    </row>
    <row r="54" spans="1:17" s="20" customFormat="1">
      <c r="A54" s="3"/>
      <c r="B54" s="7" t="s">
        <v>126</v>
      </c>
      <c r="C54" s="6"/>
      <c r="D54" s="6"/>
      <c r="E54" s="6"/>
      <c r="F54" s="6"/>
      <c r="G54" s="6"/>
      <c r="H54" s="6"/>
      <c r="I54" s="6">
        <v>19000</v>
      </c>
      <c r="J54" s="6"/>
      <c r="K54" s="6"/>
      <c r="L54" s="9">
        <f t="shared" si="1"/>
        <v>19000</v>
      </c>
    </row>
    <row r="55" spans="1:17" s="28" customFormat="1">
      <c r="A55" s="3"/>
      <c r="B55" s="7" t="s">
        <v>158</v>
      </c>
      <c r="C55" s="6"/>
      <c r="D55" s="6"/>
      <c r="E55" s="6"/>
      <c r="F55" s="6"/>
      <c r="G55" s="6"/>
      <c r="H55" s="6"/>
      <c r="I55" s="6"/>
      <c r="J55" s="6"/>
      <c r="K55" s="6">
        <v>3766</v>
      </c>
      <c r="L55" s="9">
        <f t="shared" si="1"/>
        <v>3766</v>
      </c>
    </row>
    <row r="56" spans="1:17" s="28" customFormat="1">
      <c r="A56" s="3"/>
      <c r="B56" s="7" t="s">
        <v>159</v>
      </c>
      <c r="C56" s="6"/>
      <c r="D56" s="6"/>
      <c r="E56" s="6"/>
      <c r="F56" s="6"/>
      <c r="G56" s="6"/>
      <c r="H56" s="6"/>
      <c r="I56" s="6"/>
      <c r="J56" s="6"/>
      <c r="K56" s="6">
        <v>3766</v>
      </c>
      <c r="L56" s="9">
        <f t="shared" si="1"/>
        <v>3766</v>
      </c>
    </row>
    <row r="57" spans="1:17" s="20" customFormat="1">
      <c r="A57" s="3"/>
      <c r="B57" s="7" t="s">
        <v>127</v>
      </c>
      <c r="C57" s="6"/>
      <c r="D57" s="6"/>
      <c r="E57" s="6"/>
      <c r="F57" s="6"/>
      <c r="G57" s="6"/>
      <c r="H57" s="6"/>
      <c r="I57" s="6">
        <v>19000</v>
      </c>
      <c r="J57" s="6"/>
      <c r="K57" s="6"/>
      <c r="L57" s="9">
        <f t="shared" si="1"/>
        <v>19000</v>
      </c>
    </row>
    <row r="58" spans="1:17" s="20" customFormat="1">
      <c r="A58" s="3"/>
      <c r="B58" s="7" t="s">
        <v>128</v>
      </c>
      <c r="C58" s="6"/>
      <c r="D58" s="6"/>
      <c r="E58" s="6"/>
      <c r="F58" s="6"/>
      <c r="G58" s="6"/>
      <c r="H58" s="6"/>
      <c r="I58" s="6">
        <v>19000</v>
      </c>
      <c r="J58" s="6"/>
      <c r="K58" s="6"/>
      <c r="L58" s="9">
        <f t="shared" si="1"/>
        <v>19000</v>
      </c>
    </row>
    <row r="59" spans="1:17">
      <c r="B59" s="7" t="s">
        <v>100</v>
      </c>
      <c r="C59" s="6">
        <v>12000</v>
      </c>
      <c r="D59" s="6">
        <v>2000</v>
      </c>
      <c r="L59" s="9">
        <f t="shared" si="1"/>
        <v>14000</v>
      </c>
    </row>
    <row r="60" spans="1:17">
      <c r="B60" s="7" t="s">
        <v>101</v>
      </c>
      <c r="C60" s="6">
        <v>12000</v>
      </c>
      <c r="L60" s="9">
        <f t="shared" si="1"/>
        <v>12000</v>
      </c>
    </row>
    <row r="61" spans="1:17">
      <c r="B61" s="7" t="s">
        <v>102</v>
      </c>
      <c r="C61" s="6">
        <v>12000</v>
      </c>
      <c r="L61" s="9">
        <f t="shared" si="1"/>
        <v>12000</v>
      </c>
    </row>
    <row r="62" spans="1:17">
      <c r="B62" s="7" t="s">
        <v>103</v>
      </c>
      <c r="C62" s="6">
        <v>12000</v>
      </c>
      <c r="L62" s="9">
        <f t="shared" si="1"/>
        <v>12000</v>
      </c>
    </row>
    <row r="63" spans="1:17">
      <c r="B63" s="7" t="s">
        <v>104</v>
      </c>
      <c r="C63" s="6">
        <v>12000</v>
      </c>
      <c r="L63" s="9">
        <f t="shared" si="1"/>
        <v>12000</v>
      </c>
    </row>
    <row r="64" spans="1:17" s="28" customFormat="1">
      <c r="A64" s="3"/>
      <c r="B64" s="7" t="s">
        <v>160</v>
      </c>
      <c r="C64" s="6"/>
      <c r="D64" s="6"/>
      <c r="E64" s="6"/>
      <c r="F64" s="6"/>
      <c r="G64" s="6"/>
      <c r="H64" s="6"/>
      <c r="I64" s="6"/>
      <c r="J64" s="6"/>
      <c r="K64" s="6">
        <v>4350</v>
      </c>
      <c r="L64" s="9">
        <f t="shared" si="1"/>
        <v>4350</v>
      </c>
    </row>
    <row r="65" spans="1:16" s="18" customFormat="1">
      <c r="A65" s="3"/>
      <c r="B65" s="7" t="s">
        <v>118</v>
      </c>
      <c r="C65" s="6"/>
      <c r="D65" s="6">
        <v>2000</v>
      </c>
      <c r="E65" s="6">
        <v>500</v>
      </c>
      <c r="F65" s="6">
        <v>3800</v>
      </c>
      <c r="G65" s="6">
        <v>500</v>
      </c>
      <c r="H65" s="6">
        <v>10500</v>
      </c>
      <c r="I65" s="6">
        <v>55000</v>
      </c>
      <c r="J65" s="6">
        <v>59500</v>
      </c>
      <c r="K65" s="6">
        <v>7020</v>
      </c>
      <c r="L65" s="9">
        <f t="shared" si="1"/>
        <v>138820</v>
      </c>
    </row>
    <row r="66" spans="1:16">
      <c r="B66" s="7" t="s">
        <v>105</v>
      </c>
      <c r="C66" s="6">
        <v>12000</v>
      </c>
      <c r="L66" s="9">
        <f t="shared" si="1"/>
        <v>12000</v>
      </c>
    </row>
    <row r="67" spans="1:16">
      <c r="B67" s="7" t="s">
        <v>106</v>
      </c>
      <c r="C67" s="6">
        <v>12000</v>
      </c>
      <c r="L67" s="9">
        <f t="shared" si="1"/>
        <v>12000</v>
      </c>
    </row>
    <row r="68" spans="1:16">
      <c r="B68" s="7" t="s">
        <v>107</v>
      </c>
      <c r="C68" s="6">
        <v>12000</v>
      </c>
      <c r="D68" s="6">
        <v>2000</v>
      </c>
      <c r="L68" s="9">
        <f t="shared" si="1"/>
        <v>14000</v>
      </c>
    </row>
    <row r="69" spans="1:16">
      <c r="B69" s="7" t="s">
        <v>108</v>
      </c>
      <c r="C69" s="6">
        <v>12000</v>
      </c>
      <c r="D69" s="6">
        <v>2000</v>
      </c>
      <c r="L69" s="9">
        <f t="shared" si="1"/>
        <v>14000</v>
      </c>
    </row>
    <row r="70" spans="1:16">
      <c r="B70" s="7" t="s">
        <v>109</v>
      </c>
      <c r="C70" s="6">
        <v>12000</v>
      </c>
      <c r="K70" s="6">
        <v>3766</v>
      </c>
      <c r="L70" s="9">
        <f t="shared" ref="L70:L74" si="2">SUM(C70:K70)</f>
        <v>15766</v>
      </c>
    </row>
    <row r="71" spans="1:16">
      <c r="B71" s="7" t="s">
        <v>110</v>
      </c>
      <c r="C71" s="6">
        <v>12000</v>
      </c>
      <c r="L71" s="9">
        <f t="shared" si="2"/>
        <v>12000</v>
      </c>
    </row>
    <row r="72" spans="1:16">
      <c r="B72" s="7" t="s">
        <v>111</v>
      </c>
      <c r="C72" s="6">
        <v>12000</v>
      </c>
      <c r="L72" s="9">
        <f t="shared" si="2"/>
        <v>12000</v>
      </c>
    </row>
    <row r="73" spans="1:16" s="72" customFormat="1">
      <c r="A73" s="83"/>
      <c r="B73" s="84"/>
      <c r="C73" s="10"/>
      <c r="D73" s="10"/>
      <c r="E73" s="10"/>
      <c r="F73" s="10"/>
      <c r="G73" s="10"/>
      <c r="H73" s="10"/>
      <c r="I73" s="10"/>
      <c r="J73" s="10"/>
      <c r="K73" s="10"/>
      <c r="L73" s="82"/>
    </row>
    <row r="74" spans="1:16" s="12" customFormat="1">
      <c r="A74" s="3"/>
      <c r="B74" s="7" t="s">
        <v>66</v>
      </c>
      <c r="C74" s="6"/>
      <c r="D74" s="6"/>
      <c r="E74" s="6"/>
      <c r="F74" s="6"/>
      <c r="G74" s="6"/>
      <c r="H74" s="6"/>
      <c r="I74" s="6">
        <v>19000</v>
      </c>
      <c r="J74" s="6"/>
      <c r="K74" s="6"/>
      <c r="L74" s="9">
        <f t="shared" si="2"/>
        <v>19000</v>
      </c>
    </row>
    <row r="75" spans="1:16">
      <c r="B75" s="7" t="s">
        <v>2</v>
      </c>
      <c r="C75" s="6">
        <v>15000</v>
      </c>
      <c r="L75" s="9">
        <f t="shared" ref="L75:L135" si="3">SUM(C75:K75)</f>
        <v>15000</v>
      </c>
    </row>
    <row r="76" spans="1:16">
      <c r="B76" s="7" t="s">
        <v>2</v>
      </c>
      <c r="C76" s="6">
        <v>15000</v>
      </c>
      <c r="L76" s="9">
        <f t="shared" si="3"/>
        <v>15000</v>
      </c>
    </row>
    <row r="77" spans="1:16">
      <c r="B77" s="7" t="s">
        <v>9</v>
      </c>
      <c r="C77" s="6">
        <v>15000</v>
      </c>
      <c r="L77" s="9">
        <f t="shared" si="3"/>
        <v>15000</v>
      </c>
    </row>
    <row r="78" spans="1:16">
      <c r="B78" s="7" t="s">
        <v>14</v>
      </c>
      <c r="C78" s="6">
        <v>15000</v>
      </c>
      <c r="D78" s="6">
        <v>2000</v>
      </c>
      <c r="L78" s="9">
        <f t="shared" si="3"/>
        <v>17000</v>
      </c>
    </row>
    <row r="79" spans="1:16">
      <c r="B79" s="7" t="s">
        <v>17</v>
      </c>
      <c r="C79" s="6">
        <v>15000</v>
      </c>
      <c r="L79" s="9">
        <f t="shared" si="3"/>
        <v>15000</v>
      </c>
      <c r="M79" s="14"/>
      <c r="N79" s="15"/>
      <c r="O79" s="16"/>
      <c r="P79" s="17"/>
    </row>
    <row r="80" spans="1:16">
      <c r="B80" s="7" t="s">
        <v>0</v>
      </c>
      <c r="C80" s="6">
        <v>15000</v>
      </c>
      <c r="D80" s="6">
        <v>2000</v>
      </c>
      <c r="L80" s="9">
        <f t="shared" si="3"/>
        <v>17000</v>
      </c>
      <c r="M80" s="14"/>
      <c r="N80" s="15"/>
      <c r="O80" s="16"/>
      <c r="P80" s="17"/>
    </row>
    <row r="81" spans="1:16">
      <c r="B81" s="7" t="s">
        <v>18</v>
      </c>
      <c r="C81" s="6">
        <v>15000</v>
      </c>
      <c r="D81" s="6">
        <v>2000</v>
      </c>
      <c r="E81" s="6">
        <v>500</v>
      </c>
      <c r="G81" s="6">
        <v>500</v>
      </c>
      <c r="L81" s="9">
        <f t="shared" si="3"/>
        <v>18000</v>
      </c>
      <c r="M81" s="14"/>
      <c r="N81" s="15"/>
      <c r="O81" s="16"/>
      <c r="P81" s="17"/>
    </row>
    <row r="82" spans="1:16">
      <c r="B82" s="7" t="s">
        <v>29</v>
      </c>
      <c r="C82" s="6">
        <v>15000</v>
      </c>
      <c r="D82" s="6">
        <v>2000</v>
      </c>
      <c r="E82" s="6">
        <v>1000</v>
      </c>
      <c r="F82" s="6">
        <f>3500+3800</f>
        <v>7300</v>
      </c>
      <c r="G82" s="6">
        <v>3500</v>
      </c>
      <c r="K82" s="6">
        <v>7850</v>
      </c>
      <c r="L82" s="9">
        <f t="shared" si="3"/>
        <v>36650</v>
      </c>
      <c r="M82" s="14"/>
      <c r="N82" s="15"/>
      <c r="O82" s="16"/>
      <c r="P82" s="17"/>
    </row>
    <row r="83" spans="1:16" s="2" customFormat="1">
      <c r="A83" s="3"/>
      <c r="B83" s="7" t="s">
        <v>30</v>
      </c>
      <c r="C83" s="6">
        <v>0</v>
      </c>
      <c r="D83" s="6">
        <v>2000</v>
      </c>
      <c r="E83" s="6">
        <v>500</v>
      </c>
      <c r="F83" s="6"/>
      <c r="G83" s="6"/>
      <c r="H83" s="6"/>
      <c r="I83" s="6"/>
      <c r="J83" s="6"/>
      <c r="K83" s="6"/>
      <c r="L83" s="9">
        <f t="shared" si="3"/>
        <v>2500</v>
      </c>
      <c r="M83" s="14"/>
      <c r="N83" s="15"/>
      <c r="O83" s="16"/>
      <c r="P83" s="17"/>
    </row>
    <row r="84" spans="1:16">
      <c r="B84" s="7" t="s">
        <v>10</v>
      </c>
      <c r="C84" s="6">
        <v>15000</v>
      </c>
      <c r="L84" s="9">
        <f t="shared" si="3"/>
        <v>15000</v>
      </c>
      <c r="M84" s="14"/>
      <c r="N84" s="15"/>
      <c r="O84" s="16"/>
      <c r="P84" s="17"/>
    </row>
    <row r="85" spans="1:16">
      <c r="B85" s="7" t="s">
        <v>27</v>
      </c>
      <c r="C85" s="6">
        <v>15000</v>
      </c>
      <c r="L85" s="9">
        <f t="shared" si="3"/>
        <v>15000</v>
      </c>
    </row>
    <row r="86" spans="1:16">
      <c r="B86" s="7" t="s">
        <v>22</v>
      </c>
      <c r="C86" s="6">
        <v>15000</v>
      </c>
      <c r="D86" s="6">
        <v>2000</v>
      </c>
      <c r="E86" s="6">
        <v>500</v>
      </c>
      <c r="G86" s="6">
        <v>500</v>
      </c>
      <c r="L86" s="9">
        <f t="shared" si="3"/>
        <v>18000</v>
      </c>
    </row>
    <row r="87" spans="1:16">
      <c r="B87" s="7" t="s">
        <v>6</v>
      </c>
      <c r="C87" s="6">
        <v>15000</v>
      </c>
      <c r="D87" s="6">
        <v>2000</v>
      </c>
      <c r="G87" s="6">
        <v>500</v>
      </c>
      <c r="L87" s="9">
        <f t="shared" si="3"/>
        <v>17500</v>
      </c>
    </row>
    <row r="88" spans="1:16">
      <c r="B88" s="7" t="s">
        <v>8</v>
      </c>
      <c r="C88" s="6">
        <v>15000</v>
      </c>
      <c r="L88" s="9">
        <f t="shared" si="3"/>
        <v>15000</v>
      </c>
    </row>
    <row r="89" spans="1:16">
      <c r="B89" s="7" t="s">
        <v>7</v>
      </c>
      <c r="C89" s="6">
        <v>15000</v>
      </c>
      <c r="D89" s="6">
        <v>2000</v>
      </c>
      <c r="E89" s="6">
        <v>500</v>
      </c>
      <c r="G89" s="6">
        <v>500</v>
      </c>
      <c r="L89" s="9">
        <f t="shared" si="3"/>
        <v>18000</v>
      </c>
    </row>
    <row r="90" spans="1:16">
      <c r="B90" s="7" t="s">
        <v>3</v>
      </c>
      <c r="C90" s="6">
        <v>15000</v>
      </c>
      <c r="L90" s="9">
        <f t="shared" si="3"/>
        <v>15000</v>
      </c>
    </row>
    <row r="91" spans="1:16" s="2" customFormat="1">
      <c r="A91" s="3"/>
      <c r="B91" s="7" t="s">
        <v>33</v>
      </c>
      <c r="C91" s="6">
        <v>0</v>
      </c>
      <c r="D91" s="6">
        <v>2000</v>
      </c>
      <c r="E91" s="6">
        <v>500</v>
      </c>
      <c r="F91" s="6">
        <v>3500</v>
      </c>
      <c r="G91" s="6">
        <v>500</v>
      </c>
      <c r="H91" s="6">
        <v>10500</v>
      </c>
      <c r="I91" s="6">
        <v>55000</v>
      </c>
      <c r="J91" s="6">
        <v>59500</v>
      </c>
      <c r="K91" s="6">
        <v>1300</v>
      </c>
      <c r="L91" s="9">
        <f t="shared" si="3"/>
        <v>132800</v>
      </c>
    </row>
    <row r="92" spans="1:16">
      <c r="B92" s="7" t="s">
        <v>25</v>
      </c>
      <c r="C92" s="6">
        <v>15000</v>
      </c>
      <c r="L92" s="9">
        <f t="shared" si="3"/>
        <v>15000</v>
      </c>
    </row>
    <row r="93" spans="1:16">
      <c r="B93" s="7" t="s">
        <v>23</v>
      </c>
      <c r="C93" s="6">
        <v>15000</v>
      </c>
      <c r="L93" s="9">
        <f t="shared" si="3"/>
        <v>15000</v>
      </c>
    </row>
    <row r="94" spans="1:16">
      <c r="B94" s="7" t="s">
        <v>19</v>
      </c>
      <c r="C94" s="6">
        <v>15000</v>
      </c>
      <c r="L94" s="9">
        <f t="shared" si="3"/>
        <v>15000</v>
      </c>
    </row>
    <row r="95" spans="1:16">
      <c r="B95" s="7" t="s">
        <v>4</v>
      </c>
      <c r="C95" s="6">
        <v>15000</v>
      </c>
      <c r="L95" s="9">
        <f t="shared" si="3"/>
        <v>15000</v>
      </c>
    </row>
    <row r="96" spans="1:16" s="2" customFormat="1">
      <c r="A96" s="3"/>
      <c r="B96" s="7" t="s">
        <v>32</v>
      </c>
      <c r="C96" s="6"/>
      <c r="D96" s="6">
        <v>2000</v>
      </c>
      <c r="E96" s="6">
        <v>500</v>
      </c>
      <c r="F96" s="6">
        <v>3800</v>
      </c>
      <c r="G96" s="6">
        <v>500</v>
      </c>
      <c r="H96" s="6">
        <v>10500</v>
      </c>
      <c r="I96" s="6"/>
      <c r="J96" s="6"/>
      <c r="K96" s="6">
        <v>10000</v>
      </c>
      <c r="L96" s="9">
        <f t="shared" si="3"/>
        <v>27300</v>
      </c>
    </row>
    <row r="97" spans="1:12" s="13" customFormat="1">
      <c r="A97" s="3"/>
      <c r="B97" s="7" t="s">
        <v>65</v>
      </c>
      <c r="C97" s="6"/>
      <c r="D97" s="6"/>
      <c r="E97" s="6"/>
      <c r="F97" s="6"/>
      <c r="G97" s="6"/>
      <c r="H97" s="6"/>
      <c r="I97" s="6">
        <v>19000</v>
      </c>
      <c r="J97" s="6"/>
      <c r="K97" s="6"/>
      <c r="L97" s="9">
        <f t="shared" si="3"/>
        <v>19000</v>
      </c>
    </row>
    <row r="98" spans="1:12">
      <c r="B98" s="7" t="s">
        <v>28</v>
      </c>
      <c r="C98" s="6">
        <v>15000</v>
      </c>
      <c r="L98" s="9">
        <f t="shared" si="3"/>
        <v>15000</v>
      </c>
    </row>
    <row r="99" spans="1:12">
      <c r="B99" s="7" t="s">
        <v>26</v>
      </c>
      <c r="C99" s="6">
        <v>15000</v>
      </c>
      <c r="D99" s="6">
        <v>2000</v>
      </c>
      <c r="L99" s="9">
        <f t="shared" si="3"/>
        <v>17000</v>
      </c>
    </row>
    <row r="100" spans="1:12">
      <c r="B100" s="7" t="s">
        <v>26</v>
      </c>
      <c r="C100" s="6">
        <v>15000</v>
      </c>
      <c r="D100" s="6">
        <v>2000</v>
      </c>
      <c r="L100" s="9">
        <f t="shared" si="3"/>
        <v>17000</v>
      </c>
    </row>
    <row r="101" spans="1:12">
      <c r="B101" s="7" t="s">
        <v>24</v>
      </c>
      <c r="C101" s="6">
        <v>15000</v>
      </c>
      <c r="L101" s="9">
        <f t="shared" si="3"/>
        <v>15000</v>
      </c>
    </row>
    <row r="102" spans="1:12">
      <c r="B102" s="7" t="s">
        <v>20</v>
      </c>
      <c r="C102" s="6">
        <v>15000</v>
      </c>
      <c r="L102" s="9">
        <f t="shared" si="3"/>
        <v>15000</v>
      </c>
    </row>
    <row r="103" spans="1:12" s="2" customFormat="1">
      <c r="A103" s="3"/>
      <c r="B103" s="7" t="s">
        <v>35</v>
      </c>
      <c r="C103" s="6"/>
      <c r="D103" s="6">
        <v>2000</v>
      </c>
      <c r="E103" s="6">
        <v>500</v>
      </c>
      <c r="F103" s="6">
        <v>3800</v>
      </c>
      <c r="G103" s="6">
        <v>500</v>
      </c>
      <c r="H103" s="6">
        <v>10500</v>
      </c>
      <c r="I103" s="6">
        <v>55000</v>
      </c>
      <c r="J103" s="6">
        <v>59500</v>
      </c>
      <c r="K103" s="6"/>
      <c r="L103" s="9">
        <f t="shared" si="3"/>
        <v>131800</v>
      </c>
    </row>
    <row r="104" spans="1:12">
      <c r="B104" s="7" t="s">
        <v>1</v>
      </c>
      <c r="C104" s="6">
        <v>15000</v>
      </c>
      <c r="L104" s="9">
        <f t="shared" si="3"/>
        <v>15000</v>
      </c>
    </row>
    <row r="105" spans="1:12">
      <c r="B105" s="7" t="s">
        <v>11</v>
      </c>
      <c r="C105" s="6">
        <v>15000</v>
      </c>
      <c r="D105" s="6">
        <v>2000</v>
      </c>
      <c r="E105" s="6">
        <v>500</v>
      </c>
      <c r="G105" s="6">
        <v>500</v>
      </c>
      <c r="L105" s="9">
        <f t="shared" si="3"/>
        <v>18000</v>
      </c>
    </row>
    <row r="106" spans="1:12" s="2" customFormat="1">
      <c r="A106" s="3"/>
      <c r="B106" s="7" t="s">
        <v>34</v>
      </c>
      <c r="C106" s="6"/>
      <c r="D106" s="6">
        <v>2000</v>
      </c>
      <c r="E106" s="6"/>
      <c r="F106" s="6"/>
      <c r="G106" s="6"/>
      <c r="H106" s="6"/>
      <c r="I106" s="6"/>
      <c r="J106" s="6"/>
      <c r="K106" s="6"/>
      <c r="L106" s="9">
        <f t="shared" si="3"/>
        <v>2000</v>
      </c>
    </row>
    <row r="107" spans="1:12" s="13" customFormat="1">
      <c r="A107" s="3"/>
      <c r="B107" s="7" t="s">
        <v>67</v>
      </c>
      <c r="C107" s="6"/>
      <c r="D107" s="6"/>
      <c r="E107" s="6"/>
      <c r="F107" s="6"/>
      <c r="G107" s="6"/>
      <c r="H107" s="6"/>
      <c r="I107" s="6">
        <v>19000</v>
      </c>
      <c r="J107" s="6"/>
      <c r="K107" s="6"/>
      <c r="L107" s="9">
        <f t="shared" si="3"/>
        <v>19000</v>
      </c>
    </row>
    <row r="108" spans="1:12">
      <c r="B108" s="7" t="s">
        <v>15</v>
      </c>
      <c r="C108" s="6">
        <v>15000</v>
      </c>
      <c r="D108" s="6">
        <v>2000</v>
      </c>
      <c r="E108" s="6">
        <v>500</v>
      </c>
      <c r="G108" s="6">
        <v>500</v>
      </c>
      <c r="L108" s="9">
        <f t="shared" si="3"/>
        <v>18000</v>
      </c>
    </row>
    <row r="109" spans="1:12">
      <c r="B109" s="7" t="s">
        <v>12</v>
      </c>
      <c r="C109" s="6">
        <v>15000</v>
      </c>
      <c r="L109" s="9">
        <f t="shared" si="3"/>
        <v>15000</v>
      </c>
    </row>
    <row r="110" spans="1:12">
      <c r="B110" s="7" t="s">
        <v>13</v>
      </c>
      <c r="C110" s="6">
        <v>15000</v>
      </c>
      <c r="D110" s="6">
        <v>2000</v>
      </c>
      <c r="E110" s="6">
        <v>500</v>
      </c>
      <c r="L110" s="9">
        <f t="shared" si="3"/>
        <v>17500</v>
      </c>
    </row>
    <row r="111" spans="1:12">
      <c r="B111" s="7" t="s">
        <v>21</v>
      </c>
      <c r="C111" s="6">
        <v>15000</v>
      </c>
      <c r="D111" s="6">
        <v>2000</v>
      </c>
      <c r="L111" s="9">
        <f t="shared" si="3"/>
        <v>17000</v>
      </c>
    </row>
    <row r="112" spans="1:12" s="2" customFormat="1">
      <c r="A112" s="3"/>
      <c r="B112" s="7" t="s">
        <v>31</v>
      </c>
      <c r="C112" s="6"/>
      <c r="D112" s="6">
        <v>2000</v>
      </c>
      <c r="E112" s="6">
        <v>500</v>
      </c>
      <c r="F112" s="6">
        <v>3500</v>
      </c>
      <c r="G112" s="6">
        <v>500</v>
      </c>
      <c r="H112" s="6"/>
      <c r="I112" s="6">
        <v>19000</v>
      </c>
      <c r="J112" s="6"/>
      <c r="K112" s="6"/>
      <c r="L112" s="9">
        <f t="shared" si="3"/>
        <v>25500</v>
      </c>
    </row>
    <row r="113" spans="1:13">
      <c r="B113" s="7" t="s">
        <v>16</v>
      </c>
      <c r="C113" s="6">
        <v>15000</v>
      </c>
      <c r="L113" s="9">
        <f t="shared" si="3"/>
        <v>15000</v>
      </c>
    </row>
    <row r="114" spans="1:13">
      <c r="B114" s="7" t="s">
        <v>5</v>
      </c>
      <c r="C114" s="6">
        <v>15000</v>
      </c>
      <c r="D114" s="6">
        <v>2000</v>
      </c>
      <c r="E114" s="6">
        <v>500</v>
      </c>
      <c r="L114" s="9">
        <f t="shared" si="3"/>
        <v>17500</v>
      </c>
    </row>
    <row r="115" spans="1:13" s="5" customFormat="1">
      <c r="A115" s="3"/>
      <c r="B115" s="7" t="s">
        <v>64</v>
      </c>
      <c r="C115" s="6"/>
      <c r="D115" s="6"/>
      <c r="E115" s="6"/>
      <c r="F115" s="6"/>
      <c r="G115" s="6"/>
      <c r="H115" s="6"/>
      <c r="I115" s="6"/>
      <c r="J115" s="6">
        <v>59500</v>
      </c>
      <c r="K115" s="6"/>
      <c r="L115" s="9">
        <f t="shared" si="3"/>
        <v>59500</v>
      </c>
    </row>
    <row r="116" spans="1:13" s="72" customFormat="1">
      <c r="A116" s="83"/>
      <c r="B116" s="83"/>
      <c r="C116" s="10"/>
      <c r="D116" s="10"/>
      <c r="E116" s="10"/>
      <c r="F116" s="10"/>
      <c r="G116" s="10"/>
      <c r="H116" s="10"/>
      <c r="I116" s="10"/>
      <c r="J116" s="10"/>
      <c r="K116" s="10"/>
      <c r="L116" s="82"/>
    </row>
    <row r="117" spans="1:13">
      <c r="B117" s="7" t="s">
        <v>46</v>
      </c>
      <c r="C117" s="6">
        <v>15000</v>
      </c>
      <c r="L117" s="9">
        <f t="shared" si="3"/>
        <v>15000</v>
      </c>
      <c r="M117" s="11"/>
    </row>
    <row r="118" spans="1:13">
      <c r="B118" s="7" t="s">
        <v>36</v>
      </c>
      <c r="C118" s="6">
        <v>15000</v>
      </c>
      <c r="D118" s="6">
        <v>2000</v>
      </c>
      <c r="E118" s="6">
        <v>500</v>
      </c>
      <c r="F118" s="6">
        <v>3800</v>
      </c>
      <c r="G118" s="6">
        <v>500</v>
      </c>
      <c r="H118" s="6">
        <v>10500</v>
      </c>
      <c r="J118" s="6">
        <v>59500</v>
      </c>
      <c r="L118" s="9">
        <f t="shared" si="3"/>
        <v>91800</v>
      </c>
      <c r="M118" s="11"/>
    </row>
    <row r="119" spans="1:13">
      <c r="B119" s="7" t="s">
        <v>37</v>
      </c>
      <c r="C119" s="6">
        <v>15000</v>
      </c>
      <c r="D119" s="6">
        <v>2000</v>
      </c>
      <c r="E119" s="6">
        <v>500</v>
      </c>
      <c r="G119" s="6">
        <v>500</v>
      </c>
      <c r="L119" s="9">
        <f t="shared" si="3"/>
        <v>18000</v>
      </c>
      <c r="M119" s="11"/>
    </row>
    <row r="120" spans="1:13">
      <c r="B120" s="7" t="s">
        <v>47</v>
      </c>
      <c r="C120" s="6">
        <v>15000</v>
      </c>
      <c r="L120" s="9">
        <f t="shared" si="3"/>
        <v>15000</v>
      </c>
      <c r="M120" s="11"/>
    </row>
    <row r="121" spans="1:13">
      <c r="B121" s="7" t="s">
        <v>48</v>
      </c>
      <c r="C121" s="6">
        <v>15000</v>
      </c>
      <c r="D121" s="6">
        <v>2000</v>
      </c>
      <c r="L121" s="9">
        <f t="shared" si="3"/>
        <v>17000</v>
      </c>
      <c r="M121" s="11"/>
    </row>
    <row r="122" spans="1:13">
      <c r="B122" s="7" t="s">
        <v>38</v>
      </c>
      <c r="C122" s="6">
        <v>15000</v>
      </c>
      <c r="D122" s="6">
        <v>2000</v>
      </c>
      <c r="E122" s="6">
        <v>500</v>
      </c>
      <c r="F122" s="6">
        <v>3800</v>
      </c>
      <c r="G122" s="6">
        <v>500</v>
      </c>
      <c r="H122" s="6">
        <v>10500</v>
      </c>
      <c r="J122" s="6">
        <v>34500</v>
      </c>
      <c r="L122" s="9">
        <f t="shared" si="3"/>
        <v>66800</v>
      </c>
      <c r="M122" s="11"/>
    </row>
    <row r="123" spans="1:13">
      <c r="B123" s="7" t="s">
        <v>49</v>
      </c>
      <c r="C123" s="6">
        <v>15000</v>
      </c>
      <c r="L123" s="9">
        <f t="shared" si="3"/>
        <v>15000</v>
      </c>
      <c r="M123" s="11"/>
    </row>
    <row r="124" spans="1:13">
      <c r="B124" s="7" t="s">
        <v>39</v>
      </c>
      <c r="C124" s="6">
        <v>15000</v>
      </c>
      <c r="D124" s="6">
        <v>2000</v>
      </c>
      <c r="E124" s="6">
        <v>500</v>
      </c>
      <c r="G124" s="6">
        <v>500</v>
      </c>
      <c r="L124" s="9">
        <f t="shared" si="3"/>
        <v>18000</v>
      </c>
      <c r="M124" s="11"/>
    </row>
    <row r="125" spans="1:13">
      <c r="B125" s="7" t="s">
        <v>40</v>
      </c>
      <c r="C125" s="6">
        <v>15000</v>
      </c>
      <c r="D125" s="6">
        <v>2000</v>
      </c>
      <c r="E125" s="6">
        <v>500</v>
      </c>
      <c r="L125" s="9">
        <f t="shared" si="3"/>
        <v>17500</v>
      </c>
      <c r="M125" s="11"/>
    </row>
    <row r="126" spans="1:13">
      <c r="B126" s="7" t="s">
        <v>50</v>
      </c>
      <c r="C126" s="6">
        <v>15000</v>
      </c>
      <c r="L126" s="9">
        <f t="shared" si="3"/>
        <v>15000</v>
      </c>
      <c r="M126" s="11"/>
    </row>
    <row r="127" spans="1:13">
      <c r="B127" s="7" t="s">
        <v>51</v>
      </c>
      <c r="C127" s="6">
        <v>15000</v>
      </c>
      <c r="D127" s="6">
        <v>2000</v>
      </c>
      <c r="G127" s="6">
        <v>500</v>
      </c>
      <c r="L127" s="9">
        <f t="shared" si="3"/>
        <v>17500</v>
      </c>
      <c r="M127" s="11"/>
    </row>
    <row r="128" spans="1:13">
      <c r="B128" s="7" t="s">
        <v>52</v>
      </c>
      <c r="C128" s="6">
        <v>15000</v>
      </c>
      <c r="L128" s="9">
        <f t="shared" si="3"/>
        <v>15000</v>
      </c>
      <c r="M128" s="11"/>
    </row>
    <row r="129" spans="1:13">
      <c r="B129" s="7" t="s">
        <v>53</v>
      </c>
      <c r="C129" s="6">
        <v>15000</v>
      </c>
      <c r="L129" s="9">
        <f t="shared" si="3"/>
        <v>15000</v>
      </c>
      <c r="M129" s="11"/>
    </row>
    <row r="130" spans="1:13">
      <c r="B130" s="7" t="s">
        <v>54</v>
      </c>
      <c r="C130" s="6">
        <v>15000</v>
      </c>
      <c r="D130" s="6">
        <v>2000</v>
      </c>
      <c r="L130" s="9">
        <f t="shared" si="3"/>
        <v>17000</v>
      </c>
      <c r="M130" s="11"/>
    </row>
    <row r="131" spans="1:13">
      <c r="B131" s="7" t="s">
        <v>55</v>
      </c>
      <c r="C131" s="6">
        <v>15000</v>
      </c>
      <c r="D131" s="6">
        <v>1000</v>
      </c>
      <c r="G131" s="6">
        <v>500</v>
      </c>
      <c r="L131" s="9">
        <f t="shared" si="3"/>
        <v>16500</v>
      </c>
      <c r="M131" s="11"/>
    </row>
    <row r="132" spans="1:13">
      <c r="B132" s="7" t="s">
        <v>41</v>
      </c>
      <c r="C132" s="6">
        <v>15000</v>
      </c>
      <c r="D132" s="6">
        <v>2000</v>
      </c>
      <c r="E132" s="6">
        <v>500</v>
      </c>
      <c r="G132" s="6">
        <v>500</v>
      </c>
      <c r="L132" s="9">
        <f t="shared" si="3"/>
        <v>18000</v>
      </c>
      <c r="M132" s="11"/>
    </row>
    <row r="133" spans="1:13" s="4" customFormat="1">
      <c r="A133" s="3"/>
      <c r="B133" s="7" t="s">
        <v>42</v>
      </c>
      <c r="C133" s="6"/>
      <c r="D133" s="6">
        <v>2000</v>
      </c>
      <c r="E133" s="6">
        <v>500</v>
      </c>
      <c r="F133" s="6">
        <v>3800</v>
      </c>
      <c r="G133" s="6">
        <v>500</v>
      </c>
      <c r="H133" s="6">
        <v>10500</v>
      </c>
      <c r="I133" s="6">
        <v>55000</v>
      </c>
      <c r="J133" s="6">
        <v>59500</v>
      </c>
      <c r="K133" s="6">
        <v>1200</v>
      </c>
      <c r="L133" s="9">
        <f t="shared" si="3"/>
        <v>133000</v>
      </c>
      <c r="M133" s="11"/>
    </row>
    <row r="134" spans="1:13">
      <c r="B134" s="7" t="s">
        <v>56</v>
      </c>
      <c r="C134" s="6">
        <v>15000</v>
      </c>
      <c r="L134" s="9">
        <f t="shared" si="3"/>
        <v>15000</v>
      </c>
      <c r="M134" s="11"/>
    </row>
    <row r="135" spans="1:13">
      <c r="B135" s="7" t="s">
        <v>57</v>
      </c>
      <c r="C135" s="6">
        <v>15000</v>
      </c>
      <c r="D135" s="6">
        <v>2000</v>
      </c>
      <c r="L135" s="9">
        <f t="shared" si="3"/>
        <v>17000</v>
      </c>
      <c r="M135" s="11"/>
    </row>
    <row r="136" spans="1:13">
      <c r="B136" s="7" t="s">
        <v>58</v>
      </c>
      <c r="C136" s="6">
        <v>15000</v>
      </c>
      <c r="L136" s="9">
        <f t="shared" ref="L136:L144" si="4">SUM(C136:K136)</f>
        <v>15000</v>
      </c>
      <c r="M136" s="11"/>
    </row>
    <row r="137" spans="1:13">
      <c r="B137" s="7" t="s">
        <v>59</v>
      </c>
      <c r="C137" s="6">
        <v>15000</v>
      </c>
      <c r="L137" s="9">
        <f t="shared" si="4"/>
        <v>15000</v>
      </c>
      <c r="M137" s="11"/>
    </row>
    <row r="138" spans="1:13">
      <c r="B138" s="7" t="s">
        <v>43</v>
      </c>
      <c r="C138" s="6">
        <v>15000</v>
      </c>
      <c r="E138" s="6">
        <v>500</v>
      </c>
      <c r="L138" s="9">
        <f t="shared" si="4"/>
        <v>15500</v>
      </c>
      <c r="M138" s="11"/>
    </row>
    <row r="139" spans="1:13">
      <c r="B139" s="7" t="s">
        <v>60</v>
      </c>
      <c r="C139" s="6">
        <v>15000</v>
      </c>
      <c r="L139" s="9">
        <f t="shared" si="4"/>
        <v>15000</v>
      </c>
      <c r="M139" s="11"/>
    </row>
    <row r="140" spans="1:13">
      <c r="B140" s="7" t="s">
        <v>44</v>
      </c>
      <c r="C140" s="6">
        <v>15000</v>
      </c>
      <c r="D140" s="6">
        <v>2000</v>
      </c>
      <c r="E140" s="6">
        <v>500</v>
      </c>
      <c r="G140" s="6">
        <v>500</v>
      </c>
      <c r="L140" s="9">
        <f t="shared" si="4"/>
        <v>18000</v>
      </c>
      <c r="M140" s="11"/>
    </row>
    <row r="141" spans="1:13">
      <c r="B141" s="7" t="s">
        <v>61</v>
      </c>
      <c r="C141" s="6">
        <v>15000</v>
      </c>
      <c r="L141" s="9">
        <f t="shared" si="4"/>
        <v>15000</v>
      </c>
      <c r="M141" s="11"/>
    </row>
    <row r="142" spans="1:13">
      <c r="B142" s="7" t="s">
        <v>62</v>
      </c>
      <c r="C142" s="6">
        <v>10300</v>
      </c>
      <c r="L142" s="9">
        <f t="shared" si="4"/>
        <v>10300</v>
      </c>
      <c r="M142" s="11"/>
    </row>
    <row r="143" spans="1:13">
      <c r="B143" s="7" t="s">
        <v>45</v>
      </c>
      <c r="D143" s="6">
        <v>2000</v>
      </c>
      <c r="E143" s="6">
        <v>500</v>
      </c>
      <c r="F143" s="6">
        <v>3800</v>
      </c>
      <c r="G143" s="6">
        <v>500</v>
      </c>
      <c r="I143" s="6">
        <v>55000</v>
      </c>
      <c r="L143" s="9">
        <f t="shared" si="4"/>
        <v>61800</v>
      </c>
      <c r="M143" s="11"/>
    </row>
    <row r="144" spans="1:13" s="72" customFormat="1">
      <c r="A144" s="83"/>
      <c r="B144" s="83"/>
      <c r="C144" s="10"/>
      <c r="D144" s="10"/>
      <c r="E144" s="10"/>
      <c r="F144" s="10"/>
      <c r="G144" s="10"/>
      <c r="H144" s="10"/>
      <c r="I144" s="10"/>
      <c r="J144" s="10"/>
      <c r="K144" s="10"/>
      <c r="L144" s="82">
        <f t="shared" si="4"/>
        <v>0</v>
      </c>
    </row>
    <row r="145" spans="2:15">
      <c r="B145" s="3" t="s">
        <v>150</v>
      </c>
      <c r="I145" s="6">
        <v>19000</v>
      </c>
      <c r="L145" s="9">
        <f t="shared" ref="L145:L173" si="5">SUM(C145:K145)</f>
        <v>19000</v>
      </c>
      <c r="N145" s="33"/>
      <c r="O145" s="35"/>
    </row>
    <row r="146" spans="2:15">
      <c r="B146" s="7" t="s">
        <v>129</v>
      </c>
      <c r="C146" s="6">
        <v>15000</v>
      </c>
      <c r="D146" s="6">
        <v>2000</v>
      </c>
      <c r="E146" s="6">
        <v>500</v>
      </c>
      <c r="G146" s="6">
        <v>3000</v>
      </c>
      <c r="K146" s="6">
        <v>3500</v>
      </c>
      <c r="L146" s="9">
        <f t="shared" si="5"/>
        <v>24000</v>
      </c>
      <c r="N146" s="33"/>
      <c r="O146" s="35"/>
    </row>
    <row r="147" spans="2:15">
      <c r="B147" s="7" t="s">
        <v>130</v>
      </c>
      <c r="C147" s="6">
        <v>15000</v>
      </c>
      <c r="L147" s="9">
        <f t="shared" si="5"/>
        <v>15000</v>
      </c>
      <c r="N147" s="33"/>
      <c r="O147" s="35"/>
    </row>
    <row r="148" spans="2:15">
      <c r="B148" s="7" t="s">
        <v>131</v>
      </c>
      <c r="C148" s="6">
        <v>15000</v>
      </c>
      <c r="D148" s="6">
        <v>2000</v>
      </c>
      <c r="K148" s="6">
        <v>2500</v>
      </c>
      <c r="L148" s="9">
        <f t="shared" si="5"/>
        <v>19500</v>
      </c>
      <c r="N148" s="33"/>
      <c r="O148" s="35"/>
    </row>
    <row r="149" spans="2:15">
      <c r="B149" s="7" t="s">
        <v>132</v>
      </c>
      <c r="C149" s="6">
        <v>15000</v>
      </c>
      <c r="L149" s="9">
        <f t="shared" si="5"/>
        <v>15000</v>
      </c>
      <c r="N149" s="33"/>
      <c r="O149" s="35"/>
    </row>
    <row r="150" spans="2:15">
      <c r="B150" s="7" t="s">
        <v>133</v>
      </c>
      <c r="C150" s="6">
        <v>15000</v>
      </c>
      <c r="D150" s="6">
        <v>2000</v>
      </c>
      <c r="E150" s="6">
        <v>500</v>
      </c>
      <c r="K150" s="6">
        <v>2500</v>
      </c>
      <c r="L150" s="9">
        <f t="shared" si="5"/>
        <v>20000</v>
      </c>
      <c r="N150" s="33"/>
      <c r="O150" s="35"/>
    </row>
    <row r="151" spans="2:15">
      <c r="B151" s="7" t="s">
        <v>134</v>
      </c>
      <c r="C151" s="6">
        <v>15000</v>
      </c>
      <c r="D151" s="6">
        <v>2000</v>
      </c>
      <c r="E151" s="6">
        <v>500</v>
      </c>
      <c r="K151" s="6">
        <v>6500</v>
      </c>
      <c r="L151" s="9">
        <f t="shared" si="5"/>
        <v>24000</v>
      </c>
      <c r="N151" s="33"/>
      <c r="O151" s="35"/>
    </row>
    <row r="152" spans="2:15">
      <c r="B152" s="7" t="s">
        <v>135</v>
      </c>
      <c r="C152" s="6">
        <v>15000</v>
      </c>
      <c r="D152" s="6">
        <v>2000</v>
      </c>
      <c r="E152" s="6">
        <v>500</v>
      </c>
      <c r="F152" s="6">
        <v>3800</v>
      </c>
      <c r="G152" s="6">
        <v>3000</v>
      </c>
      <c r="J152" s="6">
        <v>70000</v>
      </c>
      <c r="K152" s="6">
        <v>7050</v>
      </c>
      <c r="L152" s="9">
        <f t="shared" si="5"/>
        <v>101350</v>
      </c>
      <c r="N152" s="33"/>
      <c r="O152" s="35"/>
    </row>
    <row r="153" spans="2:15">
      <c r="B153" s="7" t="s">
        <v>136</v>
      </c>
      <c r="C153" s="6">
        <v>15000</v>
      </c>
      <c r="D153" s="6">
        <v>2000</v>
      </c>
      <c r="L153" s="9">
        <f t="shared" si="5"/>
        <v>17000</v>
      </c>
      <c r="N153" s="33"/>
      <c r="O153" s="35"/>
    </row>
    <row r="154" spans="2:15">
      <c r="B154" s="7" t="s">
        <v>137</v>
      </c>
      <c r="C154" s="6">
        <v>15000</v>
      </c>
      <c r="L154" s="9">
        <f t="shared" si="5"/>
        <v>15000</v>
      </c>
      <c r="N154" s="33"/>
      <c r="O154" s="35"/>
    </row>
    <row r="155" spans="2:15">
      <c r="B155" s="7" t="s">
        <v>138</v>
      </c>
      <c r="C155" s="6">
        <v>15000</v>
      </c>
      <c r="D155" s="6">
        <v>2000</v>
      </c>
      <c r="E155" s="6">
        <v>500</v>
      </c>
      <c r="G155" s="6">
        <v>3000</v>
      </c>
      <c r="K155" s="6">
        <v>7050</v>
      </c>
      <c r="L155" s="9">
        <f t="shared" si="5"/>
        <v>27550</v>
      </c>
      <c r="N155" s="33"/>
      <c r="O155" s="35"/>
    </row>
    <row r="156" spans="2:15">
      <c r="B156" s="7" t="s">
        <v>139</v>
      </c>
      <c r="C156" s="6">
        <v>15000</v>
      </c>
      <c r="D156" s="6">
        <v>2000</v>
      </c>
      <c r="E156" s="6">
        <v>500</v>
      </c>
      <c r="F156" s="6">
        <v>3800</v>
      </c>
      <c r="G156" s="6">
        <v>3000</v>
      </c>
      <c r="K156" s="6">
        <v>7200</v>
      </c>
      <c r="L156" s="9">
        <f t="shared" si="5"/>
        <v>31500</v>
      </c>
      <c r="N156" s="33"/>
      <c r="O156" s="35"/>
    </row>
    <row r="157" spans="2:15">
      <c r="B157" s="7" t="s">
        <v>140</v>
      </c>
      <c r="C157" s="6">
        <v>15000</v>
      </c>
      <c r="D157" s="6">
        <v>2000</v>
      </c>
      <c r="E157" s="6">
        <v>500</v>
      </c>
      <c r="G157" s="6">
        <v>3000</v>
      </c>
      <c r="L157" s="9">
        <f t="shared" si="5"/>
        <v>20500</v>
      </c>
      <c r="N157" s="27"/>
    </row>
    <row r="158" spans="2:15">
      <c r="B158" s="7" t="s">
        <v>141</v>
      </c>
      <c r="C158" s="6">
        <v>15000</v>
      </c>
      <c r="K158" s="6">
        <v>3500</v>
      </c>
      <c r="L158" s="9">
        <f t="shared" si="5"/>
        <v>18500</v>
      </c>
      <c r="N158" s="27"/>
    </row>
    <row r="159" spans="2:15">
      <c r="B159" s="7" t="s">
        <v>142</v>
      </c>
      <c r="C159" s="6">
        <v>15000</v>
      </c>
      <c r="L159" s="9">
        <f t="shared" si="5"/>
        <v>15000</v>
      </c>
      <c r="N159" s="27"/>
    </row>
    <row r="160" spans="2:15">
      <c r="B160" s="7" t="s">
        <v>143</v>
      </c>
      <c r="C160" s="6">
        <v>15000</v>
      </c>
      <c r="D160" s="6">
        <v>2000</v>
      </c>
      <c r="E160" s="6">
        <v>500</v>
      </c>
      <c r="F160" s="6">
        <v>3800</v>
      </c>
      <c r="G160" s="6">
        <v>3000</v>
      </c>
      <c r="K160" s="6">
        <v>6500</v>
      </c>
      <c r="L160" s="9">
        <f t="shared" si="5"/>
        <v>30800</v>
      </c>
    </row>
    <row r="161" spans="1:12">
      <c r="B161" s="7" t="s">
        <v>144</v>
      </c>
      <c r="C161" s="6">
        <v>15000</v>
      </c>
      <c r="L161" s="9">
        <f t="shared" si="5"/>
        <v>15000</v>
      </c>
    </row>
    <row r="162" spans="1:12">
      <c r="B162" s="7" t="s">
        <v>145</v>
      </c>
      <c r="C162" s="6">
        <v>15000</v>
      </c>
      <c r="D162" s="6">
        <v>2000</v>
      </c>
      <c r="K162" s="6">
        <v>2500</v>
      </c>
      <c r="L162" s="9">
        <f t="shared" si="5"/>
        <v>19500</v>
      </c>
    </row>
    <row r="163" spans="1:12">
      <c r="B163" s="7" t="s">
        <v>146</v>
      </c>
      <c r="C163" s="6">
        <v>15000</v>
      </c>
      <c r="D163" s="6">
        <v>2000</v>
      </c>
      <c r="K163" s="6">
        <v>2500</v>
      </c>
      <c r="L163" s="9">
        <f t="shared" si="5"/>
        <v>19500</v>
      </c>
    </row>
    <row r="164" spans="1:12">
      <c r="B164" s="7" t="s">
        <v>147</v>
      </c>
      <c r="C164" s="6">
        <v>15000</v>
      </c>
      <c r="L164" s="9">
        <f t="shared" si="5"/>
        <v>15000</v>
      </c>
    </row>
    <row r="165" spans="1:12">
      <c r="B165" s="7" t="s">
        <v>148</v>
      </c>
      <c r="C165" s="6">
        <v>15000</v>
      </c>
      <c r="L165" s="9">
        <f t="shared" si="5"/>
        <v>15000</v>
      </c>
    </row>
    <row r="166" spans="1:12">
      <c r="B166" s="7" t="s">
        <v>149</v>
      </c>
      <c r="C166" s="6">
        <v>15000</v>
      </c>
      <c r="D166" s="6">
        <v>2000</v>
      </c>
      <c r="E166" s="6">
        <v>500</v>
      </c>
      <c r="K166" s="6">
        <v>3500</v>
      </c>
      <c r="L166" s="9">
        <f t="shared" si="5"/>
        <v>21000</v>
      </c>
    </row>
    <row r="167" spans="1:12" s="72" customFormat="1">
      <c r="A167" s="83"/>
      <c r="B167" s="83"/>
      <c r="C167" s="10"/>
      <c r="D167" s="10"/>
      <c r="E167" s="10"/>
      <c r="F167" s="10"/>
      <c r="G167" s="10"/>
      <c r="H167" s="10"/>
      <c r="I167" s="10"/>
      <c r="J167" s="10"/>
      <c r="K167" s="10"/>
      <c r="L167" s="82">
        <f t="shared" si="5"/>
        <v>0</v>
      </c>
    </row>
    <row r="168" spans="1:12">
      <c r="B168" s="7" t="s">
        <v>151</v>
      </c>
      <c r="C168" s="6">
        <v>10000</v>
      </c>
      <c r="D168" s="6">
        <v>2000</v>
      </c>
      <c r="G168" s="6">
        <v>500</v>
      </c>
      <c r="L168" s="9">
        <f t="shared" si="5"/>
        <v>12500</v>
      </c>
    </row>
    <row r="169" spans="1:12">
      <c r="B169" s="7" t="s">
        <v>152</v>
      </c>
      <c r="F169" s="6">
        <v>250</v>
      </c>
      <c r="L169" s="9">
        <f t="shared" si="5"/>
        <v>250</v>
      </c>
    </row>
    <row r="170" spans="1:12">
      <c r="B170" s="7" t="s">
        <v>153</v>
      </c>
      <c r="F170" s="6">
        <v>120</v>
      </c>
      <c r="L170" s="9">
        <f t="shared" si="5"/>
        <v>120</v>
      </c>
    </row>
    <row r="171" spans="1:12" s="26" customFormat="1">
      <c r="A171" s="3"/>
      <c r="B171" s="7" t="s">
        <v>154</v>
      </c>
      <c r="C171" s="6"/>
      <c r="D171" s="6"/>
      <c r="E171" s="6"/>
      <c r="F171" s="6"/>
      <c r="G171" s="6"/>
      <c r="H171" s="6"/>
      <c r="I171" s="6"/>
      <c r="J171" s="6"/>
      <c r="K171" s="6">
        <v>708</v>
      </c>
      <c r="L171" s="9">
        <f t="shared" si="5"/>
        <v>708</v>
      </c>
    </row>
    <row r="172" spans="1:12" s="26" customFormat="1">
      <c r="A172" s="3"/>
      <c r="B172" s="7" t="s">
        <v>155</v>
      </c>
      <c r="C172" s="6"/>
      <c r="D172" s="6"/>
      <c r="E172" s="6"/>
      <c r="F172" s="6"/>
      <c r="G172" s="6"/>
      <c r="H172" s="6"/>
      <c r="I172" s="6"/>
      <c r="J172" s="6"/>
      <c r="K172" s="6">
        <v>9900</v>
      </c>
      <c r="L172" s="9">
        <f t="shared" si="5"/>
        <v>9900</v>
      </c>
    </row>
    <row r="173" spans="1:12" s="26" customFormat="1">
      <c r="A173" s="3"/>
      <c r="B173" s="3"/>
      <c r="C173" s="6"/>
      <c r="D173" s="6"/>
      <c r="E173" s="6"/>
      <c r="F173" s="6"/>
      <c r="G173" s="6"/>
      <c r="H173" s="6"/>
      <c r="I173" s="6"/>
      <c r="J173" s="6"/>
      <c r="K173" s="6"/>
      <c r="L173" s="9">
        <f t="shared" si="5"/>
        <v>0</v>
      </c>
    </row>
    <row r="175" spans="1:12">
      <c r="C175" s="6">
        <f>SUM(C5:C174)</f>
        <v>1705300</v>
      </c>
      <c r="D175" s="6">
        <f t="shared" ref="D175:J175" si="6">SUM(D5:D174)</f>
        <v>131000</v>
      </c>
      <c r="E175" s="6">
        <f t="shared" si="6"/>
        <v>22000</v>
      </c>
      <c r="F175" s="6">
        <f t="shared" si="6"/>
        <v>78670</v>
      </c>
      <c r="G175" s="6">
        <f t="shared" si="6"/>
        <v>38000</v>
      </c>
      <c r="H175" s="6">
        <f t="shared" si="6"/>
        <v>105000</v>
      </c>
      <c r="I175" s="6">
        <f t="shared" si="6"/>
        <v>773000</v>
      </c>
      <c r="J175" s="6">
        <f t="shared" si="6"/>
        <v>690000</v>
      </c>
      <c r="K175" s="6">
        <f>SUM(K5:K174)-2000</f>
        <v>127078</v>
      </c>
      <c r="L175" s="6">
        <f>SUM(L5:L174)-2000</f>
        <v>3670048</v>
      </c>
    </row>
  </sheetData>
  <sortState ref="B2:F33">
    <sortCondition ref="B2:B33"/>
  </sortState>
  <mergeCells count="1">
    <mergeCell ref="B2:K2"/>
  </mergeCells>
  <pageMargins left="0.2" right="0.2" top="0.75" bottom="0.75" header="0.3" footer="0.3"/>
  <pageSetup scale="88" orientation="landscape" horizontalDpi="300" verticalDpi="30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O235"/>
  <sheetViews>
    <sheetView workbookViewId="0">
      <selection activeCell="F22" sqref="F22"/>
    </sheetView>
  </sheetViews>
  <sheetFormatPr defaultRowHeight="15"/>
  <cols>
    <col min="1" max="1" width="7.85546875" style="3" customWidth="1"/>
    <col min="2" max="2" width="24.42578125" style="3" customWidth="1"/>
    <col min="3" max="3" width="14.5703125" style="91" customWidth="1"/>
    <col min="4" max="4" width="11.5703125" style="6" customWidth="1"/>
    <col min="5" max="5" width="10.5703125" style="6" bestFit="1" customWidth="1"/>
    <col min="6" max="7" width="9.140625" style="6"/>
    <col min="8" max="8" width="9.5703125" style="6" bestFit="1" customWidth="1"/>
    <col min="9" max="9" width="13.7109375" style="3" bestFit="1" customWidth="1"/>
    <col min="10" max="10" width="10.42578125" style="3" customWidth="1"/>
    <col min="11" max="11" width="10.5703125" style="3" bestFit="1" customWidth="1"/>
    <col min="12" max="12" width="9.5703125" style="3" bestFit="1" customWidth="1"/>
    <col min="13" max="13" width="18.140625" customWidth="1"/>
  </cols>
  <sheetData>
    <row r="2" spans="1:13">
      <c r="D2" s="6" t="s">
        <v>161</v>
      </c>
      <c r="E2" s="6" t="s">
        <v>162</v>
      </c>
      <c r="F2" s="6" t="s">
        <v>163</v>
      </c>
      <c r="G2" s="6" t="s">
        <v>165</v>
      </c>
      <c r="H2" s="6" t="s">
        <v>164</v>
      </c>
      <c r="I2" s="6" t="s">
        <v>237</v>
      </c>
      <c r="J2" s="6" t="s">
        <v>63</v>
      </c>
      <c r="K2" s="6" t="s">
        <v>167</v>
      </c>
      <c r="L2" s="6" t="s">
        <v>243</v>
      </c>
      <c r="M2" s="53" t="s">
        <v>170</v>
      </c>
    </row>
    <row r="3" spans="1:13" s="37" customFormat="1">
      <c r="A3" s="3"/>
      <c r="B3" s="3" t="s">
        <v>240</v>
      </c>
      <c r="C3" s="91"/>
      <c r="D3" s="6"/>
      <c r="E3" s="6"/>
      <c r="F3" s="6"/>
      <c r="G3" s="6"/>
      <c r="H3" s="6"/>
      <c r="I3" s="6"/>
      <c r="J3" s="6"/>
      <c r="K3" s="6">
        <v>55000</v>
      </c>
      <c r="L3" s="3"/>
      <c r="M3" s="9">
        <f t="shared" ref="M3:M13" si="0">SUM(D3:L3)</f>
        <v>55000</v>
      </c>
    </row>
    <row r="4" spans="1:13">
      <c r="B4" s="7" t="s">
        <v>172</v>
      </c>
      <c r="D4" s="81">
        <v>10000</v>
      </c>
      <c r="E4" s="6">
        <v>2000</v>
      </c>
      <c r="K4" s="6"/>
      <c r="M4" s="9">
        <f t="shared" si="0"/>
        <v>12000</v>
      </c>
    </row>
    <row r="5" spans="1:13">
      <c r="B5" s="7" t="s">
        <v>175</v>
      </c>
      <c r="D5" s="81">
        <v>10000</v>
      </c>
      <c r="K5" s="6"/>
      <c r="M5" s="9">
        <f t="shared" si="0"/>
        <v>10000</v>
      </c>
    </row>
    <row r="6" spans="1:13">
      <c r="B6" s="7" t="s">
        <v>178</v>
      </c>
      <c r="D6" s="91"/>
      <c r="I6" s="6"/>
      <c r="J6" s="6"/>
      <c r="K6" s="6"/>
      <c r="M6" s="9">
        <f t="shared" si="0"/>
        <v>0</v>
      </c>
    </row>
    <row r="7" spans="1:13" s="37" customFormat="1">
      <c r="A7" s="3"/>
      <c r="B7" s="7" t="s">
        <v>238</v>
      </c>
      <c r="E7" s="6"/>
      <c r="F7" s="6"/>
      <c r="G7" s="6"/>
      <c r="H7" s="6"/>
      <c r="I7" s="6"/>
      <c r="J7" s="6">
        <v>49000</v>
      </c>
      <c r="K7" s="6"/>
      <c r="L7" s="3"/>
      <c r="M7" s="9">
        <f t="shared" si="0"/>
        <v>49000</v>
      </c>
    </row>
    <row r="8" spans="1:13">
      <c r="B8" s="7" t="s">
        <v>179</v>
      </c>
      <c r="D8" s="81">
        <v>10000</v>
      </c>
      <c r="I8" s="6"/>
      <c r="J8" s="6"/>
      <c r="K8" s="6"/>
      <c r="M8" s="9">
        <f t="shared" si="0"/>
        <v>10000</v>
      </c>
    </row>
    <row r="9" spans="1:13">
      <c r="B9" s="7" t="s">
        <v>182</v>
      </c>
      <c r="D9" s="81">
        <v>10000</v>
      </c>
      <c r="I9" s="6"/>
      <c r="J9" s="6"/>
      <c r="K9" s="6"/>
      <c r="M9" s="9">
        <f t="shared" si="0"/>
        <v>10000</v>
      </c>
    </row>
    <row r="10" spans="1:13">
      <c r="B10" s="7" t="s">
        <v>183</v>
      </c>
      <c r="D10" s="81">
        <v>10000</v>
      </c>
      <c r="E10" s="6">
        <v>2000</v>
      </c>
      <c r="F10" s="6">
        <v>500</v>
      </c>
      <c r="G10" s="6">
        <v>500</v>
      </c>
      <c r="I10" s="6"/>
      <c r="K10" s="6"/>
      <c r="L10" s="6"/>
      <c r="M10" s="9">
        <f t="shared" si="0"/>
        <v>13000</v>
      </c>
    </row>
    <row r="11" spans="1:13">
      <c r="B11" s="7" t="s">
        <v>185</v>
      </c>
      <c r="D11" s="91"/>
      <c r="I11" s="6"/>
      <c r="J11" s="6"/>
      <c r="K11" s="6"/>
      <c r="L11" s="6"/>
      <c r="M11" s="9">
        <f t="shared" si="0"/>
        <v>0</v>
      </c>
    </row>
    <row r="12" spans="1:13">
      <c r="B12" s="7" t="s">
        <v>186</v>
      </c>
      <c r="D12" s="81">
        <v>10000</v>
      </c>
      <c r="I12" s="6"/>
      <c r="J12" s="6"/>
      <c r="K12" s="6"/>
      <c r="L12" s="6"/>
      <c r="M12" s="9">
        <f t="shared" si="0"/>
        <v>10000</v>
      </c>
    </row>
    <row r="13" spans="1:13">
      <c r="B13" s="78" t="s">
        <v>404</v>
      </c>
      <c r="D13" s="81">
        <v>10000</v>
      </c>
      <c r="I13" s="6"/>
      <c r="J13" s="6">
        <v>49000</v>
      </c>
      <c r="K13" s="6"/>
      <c r="L13" s="6"/>
      <c r="M13" s="9">
        <f t="shared" si="0"/>
        <v>59000</v>
      </c>
    </row>
    <row r="14" spans="1:13" s="79" customFormat="1">
      <c r="A14" s="91"/>
      <c r="B14" s="78" t="s">
        <v>405</v>
      </c>
      <c r="D14" s="81">
        <v>10000</v>
      </c>
      <c r="E14" s="6"/>
      <c r="F14" s="6"/>
      <c r="G14" s="6"/>
      <c r="H14" s="6"/>
      <c r="I14" s="6"/>
      <c r="J14" s="6"/>
      <c r="K14" s="6"/>
      <c r="L14" s="6"/>
      <c r="M14" s="9"/>
    </row>
    <row r="15" spans="1:13" s="36" customFormat="1">
      <c r="A15" s="3"/>
      <c r="B15" s="7" t="s">
        <v>231</v>
      </c>
      <c r="E15" s="6">
        <v>2000</v>
      </c>
      <c r="F15" s="6">
        <v>500</v>
      </c>
      <c r="G15" s="6">
        <v>500</v>
      </c>
      <c r="H15" s="6">
        <v>3500</v>
      </c>
      <c r="I15" s="6">
        <v>11000</v>
      </c>
      <c r="J15" s="6">
        <v>49000</v>
      </c>
      <c r="K15" s="6">
        <v>55000</v>
      </c>
      <c r="L15" s="6">
        <v>1400</v>
      </c>
      <c r="M15" s="9">
        <f>SUM(D15:L15)</f>
        <v>122900</v>
      </c>
    </row>
    <row r="16" spans="1:13" s="79" customFormat="1">
      <c r="A16" s="91"/>
      <c r="B16" s="78" t="s">
        <v>406</v>
      </c>
      <c r="D16" s="81">
        <v>10000</v>
      </c>
      <c r="E16" s="6"/>
      <c r="F16" s="6"/>
      <c r="G16" s="6"/>
      <c r="H16" s="6"/>
      <c r="I16" s="6"/>
      <c r="J16" s="6"/>
      <c r="K16" s="6"/>
      <c r="L16" s="6"/>
      <c r="M16" s="9"/>
    </row>
    <row r="17" spans="1:13">
      <c r="B17" s="7" t="s">
        <v>188</v>
      </c>
      <c r="D17" s="81">
        <v>10000</v>
      </c>
      <c r="I17" s="6"/>
      <c r="J17" s="6"/>
      <c r="K17" s="6"/>
      <c r="L17" s="6"/>
      <c r="M17" s="9">
        <f>SUM(D17:L17)</f>
        <v>10000</v>
      </c>
    </row>
    <row r="18" spans="1:13" s="79" customFormat="1">
      <c r="A18" s="91"/>
      <c r="B18" s="78" t="s">
        <v>407</v>
      </c>
      <c r="D18" s="81">
        <v>10000</v>
      </c>
      <c r="E18" s="6"/>
      <c r="F18" s="6"/>
      <c r="G18" s="6"/>
      <c r="H18" s="6"/>
      <c r="I18" s="6"/>
      <c r="J18" s="6"/>
      <c r="K18" s="6"/>
      <c r="L18" s="6"/>
      <c r="M18" s="9"/>
    </row>
    <row r="19" spans="1:13" s="79" customFormat="1">
      <c r="A19" s="91"/>
      <c r="B19" s="78" t="s">
        <v>408</v>
      </c>
      <c r="D19" s="81">
        <v>10000</v>
      </c>
      <c r="E19" s="6"/>
      <c r="F19" s="6"/>
      <c r="G19" s="6"/>
      <c r="H19" s="6"/>
      <c r="I19" s="6"/>
      <c r="J19" s="6"/>
      <c r="K19" s="6"/>
      <c r="L19" s="6"/>
      <c r="M19" s="9"/>
    </row>
    <row r="20" spans="1:13">
      <c r="B20" s="7" t="s">
        <v>189</v>
      </c>
      <c r="D20" s="91"/>
      <c r="I20" s="6"/>
      <c r="J20" s="6"/>
      <c r="K20" s="6"/>
      <c r="L20" s="6"/>
      <c r="M20" s="9">
        <f>SUM(D20:L20)</f>
        <v>0</v>
      </c>
    </row>
    <row r="21" spans="1:13">
      <c r="B21" s="7" t="s">
        <v>190</v>
      </c>
      <c r="D21" s="81">
        <v>10000</v>
      </c>
      <c r="E21" s="6">
        <v>2000</v>
      </c>
      <c r="I21" s="6"/>
      <c r="J21" s="6"/>
      <c r="K21" s="6"/>
      <c r="L21" s="6"/>
      <c r="M21" s="9">
        <f>SUM(D21:L21)</f>
        <v>12000</v>
      </c>
    </row>
    <row r="22" spans="1:13" s="79" customFormat="1">
      <c r="A22" s="91"/>
      <c r="B22" s="78" t="s">
        <v>409</v>
      </c>
      <c r="D22" s="81">
        <v>10000</v>
      </c>
      <c r="E22" s="6"/>
      <c r="F22" s="6"/>
      <c r="G22" s="6"/>
      <c r="H22" s="6"/>
      <c r="I22" s="6"/>
      <c r="J22" s="6"/>
      <c r="K22" s="6"/>
      <c r="L22" s="6"/>
      <c r="M22" s="9"/>
    </row>
    <row r="23" spans="1:13">
      <c r="B23" s="7" t="s">
        <v>191</v>
      </c>
      <c r="D23" s="91"/>
      <c r="E23" s="6">
        <v>2000</v>
      </c>
      <c r="I23" s="6"/>
      <c r="J23" s="6"/>
      <c r="K23" s="6"/>
      <c r="L23" s="6"/>
      <c r="M23" s="9">
        <f>SUM(D23:L23)</f>
        <v>2000</v>
      </c>
    </row>
    <row r="24" spans="1:13">
      <c r="B24" s="7" t="s">
        <v>192</v>
      </c>
      <c r="D24" s="91"/>
      <c r="I24" s="6"/>
      <c r="J24" s="6"/>
      <c r="K24" s="6"/>
      <c r="L24" s="6"/>
      <c r="M24" s="9">
        <f>SUM(D24:L24)</f>
        <v>0</v>
      </c>
    </row>
    <row r="25" spans="1:13" s="79" customFormat="1">
      <c r="A25" s="91"/>
      <c r="B25" s="80" t="s">
        <v>410</v>
      </c>
      <c r="D25" s="81">
        <v>2000</v>
      </c>
      <c r="E25" s="6"/>
      <c r="F25" s="6"/>
      <c r="G25" s="6"/>
      <c r="H25" s="6"/>
      <c r="I25" s="6"/>
      <c r="J25" s="6"/>
      <c r="K25" s="6"/>
      <c r="L25" s="6"/>
      <c r="M25" s="9"/>
    </row>
    <row r="26" spans="1:13">
      <c r="B26" s="7" t="s">
        <v>193</v>
      </c>
      <c r="D26" s="91">
        <v>7500</v>
      </c>
      <c r="E26" s="6">
        <v>2000</v>
      </c>
      <c r="F26" s="6">
        <v>500</v>
      </c>
      <c r="G26" s="6">
        <v>500</v>
      </c>
      <c r="I26" s="6"/>
      <c r="J26" s="6">
        <v>49000</v>
      </c>
      <c r="K26" s="6"/>
      <c r="L26" s="6"/>
      <c r="M26" s="9">
        <f t="shared" ref="M26:M69" si="1">SUM(D26:L26)</f>
        <v>59500</v>
      </c>
    </row>
    <row r="27" spans="1:13">
      <c r="B27" s="7" t="s">
        <v>194</v>
      </c>
      <c r="D27" s="91">
        <v>10000</v>
      </c>
      <c r="I27" s="6"/>
      <c r="K27" s="6"/>
      <c r="L27" s="6"/>
      <c r="M27" s="9">
        <f t="shared" si="1"/>
        <v>10000</v>
      </c>
    </row>
    <row r="28" spans="1:13">
      <c r="B28" s="7" t="s">
        <v>195</v>
      </c>
      <c r="D28" s="81">
        <v>10000</v>
      </c>
      <c r="I28" s="8"/>
      <c r="K28" s="6"/>
      <c r="L28" s="6"/>
      <c r="M28" s="9">
        <f t="shared" si="1"/>
        <v>10000</v>
      </c>
    </row>
    <row r="29" spans="1:13">
      <c r="B29" s="7" t="s">
        <v>196</v>
      </c>
      <c r="D29" s="81"/>
      <c r="E29" s="6">
        <v>2000</v>
      </c>
      <c r="K29" s="6"/>
      <c r="L29" s="6"/>
      <c r="M29" s="9">
        <f t="shared" si="1"/>
        <v>2000</v>
      </c>
    </row>
    <row r="30" spans="1:13" s="36" customFormat="1">
      <c r="A30" s="3"/>
      <c r="B30" s="7" t="s">
        <v>232</v>
      </c>
      <c r="E30" s="6">
        <v>2000</v>
      </c>
      <c r="F30" s="6">
        <v>500</v>
      </c>
      <c r="G30" s="6">
        <v>500</v>
      </c>
      <c r="H30" s="6">
        <v>3500</v>
      </c>
      <c r="I30" s="3"/>
      <c r="J30" s="6">
        <v>60000</v>
      </c>
      <c r="K30" s="6">
        <v>55000</v>
      </c>
      <c r="L30" s="6">
        <v>2717</v>
      </c>
      <c r="M30" s="9">
        <f t="shared" si="1"/>
        <v>124217</v>
      </c>
    </row>
    <row r="31" spans="1:13">
      <c r="B31" s="7" t="s">
        <v>197</v>
      </c>
      <c r="D31" s="91">
        <v>10000</v>
      </c>
      <c r="E31" s="6">
        <v>2000</v>
      </c>
      <c r="K31" s="6"/>
      <c r="L31" s="6"/>
      <c r="M31" s="9">
        <f t="shared" si="1"/>
        <v>12000</v>
      </c>
    </row>
    <row r="32" spans="1:13">
      <c r="B32" s="7" t="s">
        <v>198</v>
      </c>
      <c r="D32" s="81">
        <v>10000</v>
      </c>
      <c r="K32" s="6"/>
      <c r="L32" s="6"/>
      <c r="M32" s="9">
        <f t="shared" si="1"/>
        <v>10000</v>
      </c>
    </row>
    <row r="33" spans="1:13">
      <c r="B33" s="7" t="s">
        <v>199</v>
      </c>
      <c r="D33" s="81">
        <v>10000</v>
      </c>
      <c r="K33" s="6"/>
      <c r="L33" s="6"/>
      <c r="M33" s="9">
        <f t="shared" si="1"/>
        <v>10000</v>
      </c>
    </row>
    <row r="34" spans="1:13" s="36" customFormat="1">
      <c r="A34" s="3"/>
      <c r="B34" s="7" t="s">
        <v>233</v>
      </c>
      <c r="D34" s="81">
        <v>10000</v>
      </c>
      <c r="E34" s="6">
        <v>2000</v>
      </c>
      <c r="F34" s="6">
        <v>500</v>
      </c>
      <c r="G34" s="6">
        <v>500</v>
      </c>
      <c r="H34" s="6">
        <v>3500</v>
      </c>
      <c r="I34" s="6">
        <v>11000</v>
      </c>
      <c r="J34" s="3"/>
      <c r="K34" s="6">
        <v>55000</v>
      </c>
      <c r="L34" s="6">
        <v>900</v>
      </c>
      <c r="M34" s="9">
        <f t="shared" si="1"/>
        <v>83400</v>
      </c>
    </row>
    <row r="35" spans="1:13">
      <c r="B35" s="7" t="s">
        <v>200</v>
      </c>
      <c r="D35" s="81">
        <v>10000</v>
      </c>
      <c r="E35" s="6">
        <v>2000</v>
      </c>
      <c r="F35" s="6">
        <v>500</v>
      </c>
      <c r="G35" s="6">
        <v>500</v>
      </c>
      <c r="H35" s="6">
        <v>3500</v>
      </c>
      <c r="I35" s="6">
        <v>11000</v>
      </c>
      <c r="J35" s="6">
        <v>19000</v>
      </c>
      <c r="K35" s="6"/>
      <c r="L35" s="6">
        <v>900</v>
      </c>
      <c r="M35" s="9">
        <f t="shared" si="1"/>
        <v>47400</v>
      </c>
    </row>
    <row r="36" spans="1:13">
      <c r="B36" s="7" t="s">
        <v>201</v>
      </c>
      <c r="D36" s="81">
        <v>10000</v>
      </c>
      <c r="K36" s="6"/>
      <c r="L36" s="6"/>
      <c r="M36" s="9">
        <f t="shared" si="1"/>
        <v>10000</v>
      </c>
    </row>
    <row r="37" spans="1:13">
      <c r="B37" s="7" t="s">
        <v>202</v>
      </c>
      <c r="D37" s="81"/>
      <c r="K37" s="6"/>
      <c r="L37" s="6"/>
      <c r="M37" s="9">
        <f t="shared" si="1"/>
        <v>0</v>
      </c>
    </row>
    <row r="38" spans="1:13">
      <c r="B38" s="7" t="s">
        <v>203</v>
      </c>
      <c r="D38" s="81">
        <v>10000</v>
      </c>
      <c r="K38" s="6"/>
      <c r="L38" s="6"/>
      <c r="M38" s="9">
        <f t="shared" si="1"/>
        <v>10000</v>
      </c>
    </row>
    <row r="39" spans="1:13">
      <c r="B39" s="7" t="s">
        <v>204</v>
      </c>
      <c r="D39" s="81"/>
      <c r="K39" s="6"/>
      <c r="L39" s="6"/>
      <c r="M39" s="9">
        <f t="shared" si="1"/>
        <v>0</v>
      </c>
    </row>
    <row r="40" spans="1:13">
      <c r="B40" s="7" t="s">
        <v>205</v>
      </c>
      <c r="D40" s="81"/>
      <c r="E40" s="6">
        <v>2000</v>
      </c>
      <c r="K40" s="6"/>
      <c r="L40" s="6">
        <v>18500</v>
      </c>
      <c r="M40" s="9">
        <f t="shared" si="1"/>
        <v>20500</v>
      </c>
    </row>
    <row r="41" spans="1:13" s="37" customFormat="1">
      <c r="A41" s="3"/>
      <c r="B41" s="7" t="s">
        <v>242</v>
      </c>
      <c r="D41" s="81">
        <v>12000</v>
      </c>
      <c r="E41" s="6"/>
      <c r="F41" s="6"/>
      <c r="G41" s="6"/>
      <c r="H41" s="6"/>
      <c r="I41" s="3"/>
      <c r="J41" s="3"/>
      <c r="K41" s="6">
        <v>19000</v>
      </c>
      <c r="L41" s="6"/>
      <c r="M41" s="9">
        <f t="shared" si="1"/>
        <v>31000</v>
      </c>
    </row>
    <row r="42" spans="1:13" s="36" customFormat="1">
      <c r="A42" s="3"/>
      <c r="B42" s="7" t="s">
        <v>234</v>
      </c>
      <c r="D42" s="81"/>
      <c r="E42" s="6">
        <v>2000</v>
      </c>
      <c r="F42" s="6">
        <v>500</v>
      </c>
      <c r="G42" s="6">
        <v>500</v>
      </c>
      <c r="H42" s="6">
        <v>3500</v>
      </c>
      <c r="I42" s="3"/>
      <c r="J42" s="6">
        <v>5000</v>
      </c>
      <c r="K42" s="6"/>
      <c r="L42" s="6">
        <v>900</v>
      </c>
      <c r="M42" s="9">
        <f t="shared" si="1"/>
        <v>12400</v>
      </c>
    </row>
    <row r="43" spans="1:13">
      <c r="B43" s="7" t="s">
        <v>206</v>
      </c>
      <c r="D43" s="81">
        <v>10000</v>
      </c>
      <c r="K43" s="6"/>
      <c r="L43" s="6">
        <v>900</v>
      </c>
      <c r="M43" s="9">
        <f t="shared" si="1"/>
        <v>10900</v>
      </c>
    </row>
    <row r="44" spans="1:13">
      <c r="B44" s="7" t="s">
        <v>207</v>
      </c>
      <c r="D44" s="81">
        <v>10000</v>
      </c>
      <c r="E44" s="6">
        <v>2000</v>
      </c>
      <c r="F44" s="6">
        <v>500</v>
      </c>
      <c r="G44" s="6">
        <v>500</v>
      </c>
      <c r="H44" s="6">
        <v>3500</v>
      </c>
      <c r="I44" s="6">
        <v>11000</v>
      </c>
      <c r="J44" s="6">
        <v>9000</v>
      </c>
      <c r="K44" s="6"/>
      <c r="L44" s="6"/>
      <c r="M44" s="9">
        <f t="shared" si="1"/>
        <v>36500</v>
      </c>
    </row>
    <row r="45" spans="1:13">
      <c r="B45" s="7" t="s">
        <v>208</v>
      </c>
      <c r="D45" s="81">
        <v>10000</v>
      </c>
      <c r="K45" s="6"/>
      <c r="L45" s="6"/>
      <c r="M45" s="9">
        <f t="shared" si="1"/>
        <v>10000</v>
      </c>
    </row>
    <row r="46" spans="1:13" s="37" customFormat="1">
      <c r="A46" s="3"/>
      <c r="B46" s="7" t="s">
        <v>239</v>
      </c>
      <c r="D46" s="81">
        <v>10000</v>
      </c>
      <c r="E46" s="6"/>
      <c r="F46" s="6"/>
      <c r="G46" s="6"/>
      <c r="H46" s="6"/>
      <c r="I46" s="3"/>
      <c r="J46" s="3"/>
      <c r="K46" s="6">
        <v>19000</v>
      </c>
      <c r="L46" s="6"/>
      <c r="M46" s="9">
        <f t="shared" si="1"/>
        <v>29000</v>
      </c>
    </row>
    <row r="47" spans="1:13">
      <c r="B47" s="7" t="s">
        <v>209</v>
      </c>
      <c r="D47" s="81">
        <v>10000</v>
      </c>
      <c r="K47" s="6"/>
      <c r="L47" s="6"/>
      <c r="M47" s="9">
        <f t="shared" si="1"/>
        <v>10000</v>
      </c>
    </row>
    <row r="48" spans="1:13">
      <c r="B48" s="7" t="s">
        <v>209</v>
      </c>
      <c r="D48" s="81">
        <v>10000</v>
      </c>
      <c r="K48" s="6"/>
      <c r="L48" s="6"/>
      <c r="M48" s="9">
        <f t="shared" si="1"/>
        <v>10000</v>
      </c>
    </row>
    <row r="49" spans="1:13">
      <c r="B49" s="7" t="s">
        <v>210</v>
      </c>
      <c r="D49" s="81">
        <v>4000</v>
      </c>
      <c r="K49" s="6"/>
      <c r="L49" s="6"/>
      <c r="M49" s="9">
        <f t="shared" si="1"/>
        <v>4000</v>
      </c>
    </row>
    <row r="50" spans="1:13">
      <c r="B50" s="7" t="s">
        <v>211</v>
      </c>
      <c r="D50" s="81">
        <v>10000</v>
      </c>
      <c r="E50" s="6">
        <v>2000</v>
      </c>
      <c r="F50" s="6">
        <v>500</v>
      </c>
      <c r="G50" s="6">
        <v>500</v>
      </c>
      <c r="H50" s="6">
        <v>3500</v>
      </c>
      <c r="I50" s="6">
        <v>11000</v>
      </c>
      <c r="J50" s="6">
        <v>18000</v>
      </c>
      <c r="K50" s="6"/>
      <c r="L50" s="6">
        <v>2808</v>
      </c>
      <c r="M50" s="9">
        <f t="shared" si="1"/>
        <v>48308</v>
      </c>
    </row>
    <row r="51" spans="1:13">
      <c r="B51" s="7" t="s">
        <v>212</v>
      </c>
      <c r="D51" s="81">
        <v>10000</v>
      </c>
      <c r="K51" s="6"/>
      <c r="L51" s="6"/>
      <c r="M51" s="9">
        <f t="shared" si="1"/>
        <v>10000</v>
      </c>
    </row>
    <row r="52" spans="1:13">
      <c r="B52" s="7" t="s">
        <v>213</v>
      </c>
      <c r="D52" s="81">
        <v>12000</v>
      </c>
      <c r="K52" s="6"/>
      <c r="L52" s="6"/>
      <c r="M52" s="9">
        <f t="shared" si="1"/>
        <v>12000</v>
      </c>
    </row>
    <row r="53" spans="1:13">
      <c r="B53" s="7" t="s">
        <v>214</v>
      </c>
      <c r="D53" s="81">
        <v>12000</v>
      </c>
      <c r="K53" s="6"/>
      <c r="L53" s="6"/>
      <c r="M53" s="9">
        <f t="shared" si="1"/>
        <v>12000</v>
      </c>
    </row>
    <row r="54" spans="1:13">
      <c r="B54" s="7" t="s">
        <v>215</v>
      </c>
      <c r="D54" s="81">
        <v>10000</v>
      </c>
      <c r="K54" s="6"/>
      <c r="L54" s="6"/>
      <c r="M54" s="9">
        <f t="shared" si="1"/>
        <v>10000</v>
      </c>
    </row>
    <row r="55" spans="1:13">
      <c r="B55" s="7" t="s">
        <v>216</v>
      </c>
      <c r="D55" s="91"/>
      <c r="E55" s="6">
        <v>2000</v>
      </c>
      <c r="K55" s="6"/>
      <c r="L55" s="6"/>
      <c r="M55" s="9">
        <f t="shared" si="1"/>
        <v>2000</v>
      </c>
    </row>
    <row r="56" spans="1:13">
      <c r="B56" s="7" t="s">
        <v>217</v>
      </c>
      <c r="D56" s="81">
        <v>10000</v>
      </c>
      <c r="K56" s="6"/>
      <c r="L56" s="6"/>
      <c r="M56" s="9">
        <f t="shared" si="1"/>
        <v>10000</v>
      </c>
    </row>
    <row r="57" spans="1:13">
      <c r="B57" s="7" t="s">
        <v>218</v>
      </c>
      <c r="D57" s="91"/>
      <c r="K57" s="6"/>
      <c r="L57" s="6"/>
      <c r="M57" s="9">
        <f t="shared" si="1"/>
        <v>0</v>
      </c>
    </row>
    <row r="58" spans="1:13">
      <c r="B58" s="7" t="s">
        <v>219</v>
      </c>
      <c r="D58" s="81">
        <v>10000</v>
      </c>
      <c r="K58" s="6"/>
      <c r="L58" s="6"/>
      <c r="M58" s="9">
        <f t="shared" si="1"/>
        <v>10000</v>
      </c>
    </row>
    <row r="59" spans="1:13" s="36" customFormat="1">
      <c r="A59" s="3"/>
      <c r="B59" s="7" t="s">
        <v>235</v>
      </c>
      <c r="D59" s="81">
        <v>10000</v>
      </c>
      <c r="E59" s="6">
        <v>2000</v>
      </c>
      <c r="F59" s="6">
        <v>500</v>
      </c>
      <c r="G59" s="6">
        <v>500</v>
      </c>
      <c r="H59" s="6">
        <v>3500</v>
      </c>
      <c r="I59" s="6">
        <v>11000</v>
      </c>
      <c r="J59" s="6">
        <v>49000</v>
      </c>
      <c r="K59" s="6">
        <v>19000</v>
      </c>
      <c r="L59" s="6">
        <v>4217</v>
      </c>
      <c r="M59" s="9">
        <f t="shared" si="1"/>
        <v>99717</v>
      </c>
    </row>
    <row r="60" spans="1:13">
      <c r="B60" s="7" t="s">
        <v>220</v>
      </c>
      <c r="D60" s="81">
        <v>10000</v>
      </c>
      <c r="E60" s="6">
        <v>2000</v>
      </c>
      <c r="F60" s="6">
        <v>500</v>
      </c>
      <c r="G60" s="6">
        <v>500</v>
      </c>
      <c r="H60" s="6">
        <v>3500</v>
      </c>
      <c r="I60" s="6">
        <v>11000</v>
      </c>
      <c r="J60" s="6">
        <v>18000</v>
      </c>
      <c r="K60" s="6"/>
      <c r="L60" s="6">
        <v>1950</v>
      </c>
      <c r="M60" s="9">
        <f t="shared" si="1"/>
        <v>47450</v>
      </c>
    </row>
    <row r="61" spans="1:13">
      <c r="B61" s="7" t="s">
        <v>221</v>
      </c>
      <c r="D61" s="81">
        <v>10000</v>
      </c>
      <c r="K61" s="6"/>
      <c r="L61" s="6"/>
      <c r="M61" s="9">
        <f t="shared" si="1"/>
        <v>10000</v>
      </c>
    </row>
    <row r="62" spans="1:13">
      <c r="B62" s="7" t="s">
        <v>222</v>
      </c>
      <c r="D62" s="81">
        <v>10000</v>
      </c>
      <c r="K62" s="6"/>
      <c r="L62" s="6"/>
      <c r="M62" s="9">
        <f t="shared" si="1"/>
        <v>10000</v>
      </c>
    </row>
    <row r="63" spans="1:13" s="36" customFormat="1">
      <c r="A63" s="3"/>
      <c r="B63" s="7" t="s">
        <v>236</v>
      </c>
      <c r="D63" s="81">
        <v>10000</v>
      </c>
      <c r="E63" s="6">
        <v>2000</v>
      </c>
      <c r="F63" s="6">
        <v>500</v>
      </c>
      <c r="G63" s="6">
        <v>500</v>
      </c>
      <c r="H63" s="6">
        <v>3500</v>
      </c>
      <c r="I63" s="3"/>
      <c r="J63" s="6">
        <v>60000</v>
      </c>
      <c r="K63" s="6">
        <v>55000</v>
      </c>
      <c r="L63" s="6">
        <v>2717</v>
      </c>
      <c r="M63" s="9">
        <f t="shared" si="1"/>
        <v>134217</v>
      </c>
    </row>
    <row r="64" spans="1:13">
      <c r="B64" s="7" t="s">
        <v>223</v>
      </c>
      <c r="D64" s="81">
        <v>10000</v>
      </c>
      <c r="K64" s="6"/>
      <c r="L64" s="6"/>
      <c r="M64" s="9">
        <f t="shared" si="1"/>
        <v>10000</v>
      </c>
    </row>
    <row r="65" spans="1:14">
      <c r="B65" s="7" t="s">
        <v>224</v>
      </c>
      <c r="D65" s="81">
        <v>10000</v>
      </c>
      <c r="E65" s="6">
        <v>2000</v>
      </c>
      <c r="F65" s="6">
        <v>500</v>
      </c>
      <c r="G65" s="6">
        <v>500</v>
      </c>
      <c r="H65" s="6">
        <v>3500</v>
      </c>
      <c r="K65" s="6"/>
      <c r="L65" s="6">
        <v>900</v>
      </c>
      <c r="M65" s="9">
        <f t="shared" si="1"/>
        <v>17400</v>
      </c>
    </row>
    <row r="66" spans="1:14">
      <c r="B66" s="7" t="s">
        <v>225</v>
      </c>
      <c r="D66" s="81">
        <v>10000</v>
      </c>
      <c r="K66" s="6"/>
      <c r="L66" s="6"/>
      <c r="M66" s="9">
        <f t="shared" si="1"/>
        <v>10000</v>
      </c>
    </row>
    <row r="67" spans="1:14">
      <c r="B67" s="7" t="s">
        <v>226</v>
      </c>
      <c r="D67" s="91"/>
      <c r="K67" s="6"/>
      <c r="L67" s="6"/>
      <c r="M67" s="9">
        <f t="shared" si="1"/>
        <v>0</v>
      </c>
    </row>
    <row r="68" spans="1:14">
      <c r="B68" s="7" t="s">
        <v>227</v>
      </c>
      <c r="D68" s="81">
        <v>10000</v>
      </c>
      <c r="K68" s="6"/>
      <c r="L68" s="6"/>
      <c r="M68" s="9">
        <f t="shared" si="1"/>
        <v>10000</v>
      </c>
    </row>
    <row r="69" spans="1:14">
      <c r="B69" s="7" t="s">
        <v>228</v>
      </c>
      <c r="D69" s="90"/>
      <c r="K69" s="6"/>
      <c r="L69" s="6"/>
      <c r="M69" s="9">
        <f t="shared" si="1"/>
        <v>0</v>
      </c>
    </row>
    <row r="70" spans="1:14">
      <c r="B70" s="7" t="s">
        <v>229</v>
      </c>
      <c r="C70" s="90"/>
      <c r="D70" s="6">
        <v>12000</v>
      </c>
      <c r="E70" s="6">
        <v>2000</v>
      </c>
      <c r="F70" s="6">
        <v>500</v>
      </c>
      <c r="K70" s="6"/>
      <c r="L70" s="6"/>
      <c r="M70" s="9">
        <f t="shared" ref="M70:M127" si="2">SUM(D70:L70)</f>
        <v>14500</v>
      </c>
    </row>
    <row r="71" spans="1:14">
      <c r="B71" s="7" t="s">
        <v>230</v>
      </c>
      <c r="C71" s="90"/>
      <c r="D71" s="6">
        <v>12000</v>
      </c>
      <c r="E71" s="6">
        <v>2000</v>
      </c>
      <c r="F71" s="6">
        <v>500</v>
      </c>
      <c r="G71" s="6">
        <v>500</v>
      </c>
      <c r="H71" s="6">
        <v>3500</v>
      </c>
      <c r="K71" s="6"/>
      <c r="L71" s="6">
        <v>900</v>
      </c>
      <c r="M71" s="9">
        <f t="shared" si="2"/>
        <v>19400</v>
      </c>
    </row>
    <row r="72" spans="1:14">
      <c r="B72" s="7" t="s">
        <v>241</v>
      </c>
      <c r="C72" s="90"/>
      <c r="K72" s="6">
        <v>55000</v>
      </c>
      <c r="L72" s="6"/>
      <c r="M72" s="9">
        <f t="shared" si="2"/>
        <v>55000</v>
      </c>
    </row>
    <row r="73" spans="1:14">
      <c r="K73" s="6"/>
      <c r="L73" s="6"/>
      <c r="M73" s="9">
        <f t="shared" si="2"/>
        <v>0</v>
      </c>
    </row>
    <row r="74" spans="1:14">
      <c r="K74" s="6"/>
      <c r="L74" s="6"/>
      <c r="M74" s="9">
        <f t="shared" si="2"/>
        <v>0</v>
      </c>
    </row>
    <row r="75" spans="1:14">
      <c r="M75" s="9">
        <f t="shared" si="2"/>
        <v>0</v>
      </c>
    </row>
    <row r="76" spans="1:14">
      <c r="B76" s="42" t="s">
        <v>112</v>
      </c>
      <c r="C76" s="78"/>
      <c r="E76" s="6">
        <v>2000</v>
      </c>
      <c r="F76" s="6">
        <v>500</v>
      </c>
      <c r="G76" s="6">
        <v>500</v>
      </c>
      <c r="H76" s="6">
        <v>3500</v>
      </c>
      <c r="I76" s="3">
        <v>10500</v>
      </c>
      <c r="J76" s="3">
        <v>59500</v>
      </c>
      <c r="K76" s="25">
        <v>55000</v>
      </c>
      <c r="L76" s="3">
        <f>1780+1500</f>
        <v>3280</v>
      </c>
      <c r="M76" s="9">
        <f t="shared" si="2"/>
        <v>134780</v>
      </c>
    </row>
    <row r="77" spans="1:14">
      <c r="A77" s="38"/>
      <c r="B77" s="42" t="s">
        <v>113</v>
      </c>
      <c r="C77" s="78"/>
      <c r="D77" s="25"/>
      <c r="E77" s="6">
        <v>2000</v>
      </c>
      <c r="F77" s="6">
        <v>500</v>
      </c>
      <c r="G77" s="6">
        <v>500</v>
      </c>
      <c r="H77" s="6">
        <v>3500</v>
      </c>
      <c r="I77" s="3">
        <v>10500</v>
      </c>
      <c r="J77" s="3">
        <v>59500</v>
      </c>
      <c r="K77" s="25">
        <v>55000</v>
      </c>
      <c r="L77" s="3">
        <f>2440+2500</f>
        <v>4940</v>
      </c>
      <c r="M77" s="9">
        <f t="shared" si="2"/>
        <v>136440</v>
      </c>
    </row>
    <row r="78" spans="1:14" s="45" customFormat="1">
      <c r="A78" s="38"/>
      <c r="B78" s="44" t="s">
        <v>121</v>
      </c>
      <c r="C78" s="78"/>
      <c r="D78" s="25"/>
      <c r="E78" s="6"/>
      <c r="F78" s="6"/>
      <c r="G78" s="6"/>
      <c r="H78" s="6"/>
      <c r="I78" s="3"/>
      <c r="J78" s="3"/>
      <c r="K78" s="25">
        <v>19000</v>
      </c>
      <c r="L78" s="3"/>
      <c r="M78" s="9">
        <f t="shared" si="2"/>
        <v>19000</v>
      </c>
    </row>
    <row r="79" spans="1:14" s="3" customFormat="1">
      <c r="B79" s="7" t="s">
        <v>68</v>
      </c>
      <c r="C79" s="90"/>
      <c r="D79" s="6">
        <v>12000</v>
      </c>
      <c r="E79" s="6"/>
      <c r="F79" s="6"/>
      <c r="G79" s="6"/>
      <c r="H79" s="6"/>
      <c r="K79" s="25"/>
      <c r="M79" s="9">
        <f t="shared" si="2"/>
        <v>12000</v>
      </c>
      <c r="N79" s="52"/>
    </row>
    <row r="80" spans="1:14" s="3" customFormat="1">
      <c r="B80" s="7" t="s">
        <v>69</v>
      </c>
      <c r="C80" s="90"/>
      <c r="D80" s="6">
        <v>12000</v>
      </c>
      <c r="E80" s="6"/>
      <c r="F80" s="6"/>
      <c r="G80" s="6"/>
      <c r="H80" s="6"/>
      <c r="K80" s="25"/>
      <c r="M80" s="9">
        <f t="shared" si="2"/>
        <v>12000</v>
      </c>
      <c r="N80" s="52"/>
    </row>
    <row r="81" spans="2:14" s="3" customFormat="1">
      <c r="B81" s="7" t="s">
        <v>70</v>
      </c>
      <c r="C81" s="90"/>
      <c r="D81" s="6">
        <v>12000</v>
      </c>
      <c r="E81" s="6">
        <v>2000</v>
      </c>
      <c r="F81" s="6">
        <v>500</v>
      </c>
      <c r="G81" s="6">
        <v>500</v>
      </c>
      <c r="H81" s="6"/>
      <c r="K81" s="25"/>
      <c r="M81" s="9">
        <f t="shared" si="2"/>
        <v>15000</v>
      </c>
      <c r="N81" s="52"/>
    </row>
    <row r="82" spans="2:14" s="3" customFormat="1">
      <c r="B82" s="42" t="s">
        <v>114</v>
      </c>
      <c r="C82" s="78"/>
      <c r="D82" s="6"/>
      <c r="E82" s="6">
        <v>2000</v>
      </c>
      <c r="F82" s="6">
        <v>500</v>
      </c>
      <c r="G82" s="6">
        <v>500</v>
      </c>
      <c r="H82" s="6"/>
      <c r="K82" s="25">
        <v>19000</v>
      </c>
      <c r="L82" s="7"/>
      <c r="M82" s="9">
        <f t="shared" si="2"/>
        <v>22000</v>
      </c>
      <c r="N82" s="52"/>
    </row>
    <row r="83" spans="2:14" s="3" customFormat="1">
      <c r="B83" s="44" t="s">
        <v>122</v>
      </c>
      <c r="C83" s="78"/>
      <c r="D83" s="6"/>
      <c r="E83" s="6"/>
      <c r="F83" s="6"/>
      <c r="G83" s="6"/>
      <c r="H83" s="6"/>
      <c r="K83" s="25">
        <v>19000</v>
      </c>
      <c r="L83" s="7"/>
      <c r="M83" s="9">
        <f t="shared" si="2"/>
        <v>19000</v>
      </c>
      <c r="N83" s="52"/>
    </row>
    <row r="84" spans="2:14" s="3" customFormat="1">
      <c r="B84" s="7" t="s">
        <v>71</v>
      </c>
      <c r="C84" s="90"/>
      <c r="D84" s="6">
        <v>12000</v>
      </c>
      <c r="E84" s="6"/>
      <c r="F84" s="6"/>
      <c r="G84" s="6"/>
      <c r="H84" s="6"/>
      <c r="K84" s="25"/>
      <c r="M84" s="9">
        <f t="shared" si="2"/>
        <v>12000</v>
      </c>
      <c r="N84" s="52"/>
    </row>
    <row r="85" spans="2:14" s="3" customFormat="1">
      <c r="B85" s="7" t="s">
        <v>72</v>
      </c>
      <c r="C85" s="90"/>
      <c r="D85" s="6">
        <v>14000</v>
      </c>
      <c r="E85" s="6"/>
      <c r="F85" s="6"/>
      <c r="G85" s="6"/>
      <c r="H85" s="6"/>
      <c r="K85" s="25"/>
      <c r="L85" s="7"/>
      <c r="M85" s="9">
        <f t="shared" si="2"/>
        <v>14000</v>
      </c>
      <c r="N85" s="52"/>
    </row>
    <row r="86" spans="2:14" s="3" customFormat="1">
      <c r="B86" s="7" t="s">
        <v>73</v>
      </c>
      <c r="C86" s="90"/>
      <c r="D86" s="6">
        <v>12000</v>
      </c>
      <c r="E86" s="6">
        <v>2000</v>
      </c>
      <c r="F86" s="6"/>
      <c r="G86" s="6"/>
      <c r="H86" s="6"/>
      <c r="K86" s="25"/>
      <c r="L86" s="7"/>
      <c r="M86" s="9">
        <f t="shared" si="2"/>
        <v>14000</v>
      </c>
      <c r="N86" s="52"/>
    </row>
    <row r="87" spans="2:14" s="3" customFormat="1">
      <c r="B87" s="7" t="s">
        <v>74</v>
      </c>
      <c r="C87" s="90"/>
      <c r="D87" s="6">
        <v>12000</v>
      </c>
      <c r="E87" s="6"/>
      <c r="F87" s="6"/>
      <c r="G87" s="6"/>
      <c r="H87" s="6"/>
      <c r="K87" s="25"/>
      <c r="M87" s="9">
        <f t="shared" si="2"/>
        <v>12000</v>
      </c>
      <c r="N87" s="42"/>
    </row>
    <row r="88" spans="2:14" s="3" customFormat="1">
      <c r="B88" s="7" t="s">
        <v>248</v>
      </c>
      <c r="C88" s="90"/>
      <c r="D88" s="6">
        <v>15000</v>
      </c>
      <c r="E88" s="6"/>
      <c r="F88" s="6"/>
      <c r="G88" s="6"/>
      <c r="H88" s="6"/>
      <c r="K88" s="25"/>
      <c r="M88" s="9">
        <f t="shared" si="2"/>
        <v>15000</v>
      </c>
      <c r="N88" s="42"/>
    </row>
    <row r="89" spans="2:14" s="3" customFormat="1">
      <c r="B89" s="7" t="s">
        <v>75</v>
      </c>
      <c r="C89" s="90"/>
      <c r="D89" s="6">
        <v>12000</v>
      </c>
      <c r="E89" s="6">
        <v>2000</v>
      </c>
      <c r="F89" s="6"/>
      <c r="G89" s="6"/>
      <c r="H89" s="6"/>
      <c r="K89" s="25"/>
      <c r="L89" s="7"/>
      <c r="M89" s="9">
        <f t="shared" si="2"/>
        <v>14000</v>
      </c>
      <c r="N89" s="42"/>
    </row>
    <row r="90" spans="2:14" s="3" customFormat="1">
      <c r="B90" s="7" t="s">
        <v>76</v>
      </c>
      <c r="C90" s="90"/>
      <c r="D90" s="6">
        <v>12000</v>
      </c>
      <c r="E90" s="6">
        <v>2000</v>
      </c>
      <c r="F90" s="6"/>
      <c r="G90" s="6"/>
      <c r="H90" s="6"/>
      <c r="K90" s="25"/>
      <c r="L90" s="7"/>
      <c r="M90" s="9">
        <f t="shared" si="2"/>
        <v>14000</v>
      </c>
      <c r="N90" s="42"/>
    </row>
    <row r="91" spans="2:14" s="3" customFormat="1">
      <c r="B91" s="7" t="s">
        <v>77</v>
      </c>
      <c r="C91" s="90"/>
      <c r="D91" s="6">
        <v>12000</v>
      </c>
      <c r="E91" s="6"/>
      <c r="F91" s="6"/>
      <c r="G91" s="6"/>
      <c r="H91" s="6"/>
      <c r="K91" s="25"/>
      <c r="L91" s="7"/>
      <c r="M91" s="9">
        <f t="shared" si="2"/>
        <v>12000</v>
      </c>
      <c r="N91" s="41"/>
    </row>
    <row r="92" spans="2:14" s="3" customFormat="1">
      <c r="B92" s="7" t="s">
        <v>78</v>
      </c>
      <c r="C92" s="90"/>
      <c r="D92" s="6">
        <v>12000</v>
      </c>
      <c r="E92" s="6"/>
      <c r="F92" s="6"/>
      <c r="G92" s="6"/>
      <c r="H92" s="6"/>
      <c r="K92" s="25"/>
      <c r="M92" s="9">
        <f t="shared" si="2"/>
        <v>12000</v>
      </c>
      <c r="N92" s="41"/>
    </row>
    <row r="93" spans="2:14" s="3" customFormat="1">
      <c r="B93" s="7" t="s">
        <v>79</v>
      </c>
      <c r="C93" s="90"/>
      <c r="D93" s="6">
        <v>12000</v>
      </c>
      <c r="E93" s="6"/>
      <c r="F93" s="6"/>
      <c r="G93" s="6"/>
      <c r="H93" s="6"/>
      <c r="K93" s="25"/>
      <c r="M93" s="9">
        <f t="shared" si="2"/>
        <v>12000</v>
      </c>
      <c r="N93" s="41"/>
    </row>
    <row r="94" spans="2:14" s="3" customFormat="1">
      <c r="B94" s="7" t="s">
        <v>80</v>
      </c>
      <c r="C94" s="90"/>
      <c r="D94" s="6">
        <v>12000</v>
      </c>
      <c r="E94" s="6"/>
      <c r="F94" s="6"/>
      <c r="G94" s="6"/>
      <c r="H94" s="6"/>
      <c r="K94" s="25"/>
      <c r="L94" s="7"/>
      <c r="M94" s="9">
        <f t="shared" si="2"/>
        <v>12000</v>
      </c>
      <c r="N94" s="42"/>
    </row>
    <row r="95" spans="2:14" s="3" customFormat="1">
      <c r="B95" s="7" t="s">
        <v>81</v>
      </c>
      <c r="C95" s="90"/>
      <c r="D95" s="6">
        <v>12000</v>
      </c>
      <c r="E95" s="6"/>
      <c r="F95" s="6"/>
      <c r="G95" s="6"/>
      <c r="H95" s="6"/>
      <c r="K95" s="25"/>
      <c r="L95" s="7"/>
      <c r="M95" s="9">
        <f t="shared" si="2"/>
        <v>12000</v>
      </c>
      <c r="N95" s="42"/>
    </row>
    <row r="96" spans="2:14" s="3" customFormat="1">
      <c r="B96" s="44" t="s">
        <v>123</v>
      </c>
      <c r="C96" s="78"/>
      <c r="D96" s="6"/>
      <c r="E96" s="6"/>
      <c r="F96" s="6"/>
      <c r="G96" s="6"/>
      <c r="H96" s="6"/>
      <c r="K96" s="25">
        <v>19000</v>
      </c>
      <c r="L96" s="7"/>
      <c r="M96" s="9">
        <f t="shared" si="2"/>
        <v>19000</v>
      </c>
      <c r="N96" s="46"/>
    </row>
    <row r="97" spans="2:14" s="3" customFormat="1">
      <c r="B97" s="7" t="s">
        <v>82</v>
      </c>
      <c r="C97" s="90"/>
      <c r="D97" s="6">
        <v>12000</v>
      </c>
      <c r="E97" s="6">
        <v>2000</v>
      </c>
      <c r="F97" s="6">
        <v>500</v>
      </c>
      <c r="G97" s="6">
        <v>500</v>
      </c>
      <c r="H97" s="6">
        <v>3500</v>
      </c>
      <c r="K97" s="25"/>
      <c r="L97" s="7"/>
      <c r="M97" s="9">
        <f t="shared" si="2"/>
        <v>18500</v>
      </c>
      <c r="N97" s="41"/>
    </row>
    <row r="98" spans="2:14" s="3" customFormat="1">
      <c r="B98" s="7" t="s">
        <v>83</v>
      </c>
      <c r="C98" s="90"/>
      <c r="D98" s="6">
        <v>12000</v>
      </c>
      <c r="E98" s="6"/>
      <c r="F98" s="6"/>
      <c r="G98" s="6"/>
      <c r="H98" s="6"/>
      <c r="K98" s="25"/>
      <c r="L98" s="7"/>
      <c r="M98" s="9">
        <f t="shared" si="2"/>
        <v>12000</v>
      </c>
      <c r="N98" s="42"/>
    </row>
    <row r="99" spans="2:14" s="3" customFormat="1">
      <c r="B99" s="7" t="s">
        <v>84</v>
      </c>
      <c r="C99" s="90"/>
      <c r="D99" s="6">
        <v>12000</v>
      </c>
      <c r="E99" s="6"/>
      <c r="F99" s="6"/>
      <c r="G99" s="6"/>
      <c r="H99" s="6"/>
      <c r="I99" s="6"/>
      <c r="J99" s="6"/>
      <c r="K99" s="25"/>
      <c r="L99" s="7"/>
      <c r="M99" s="9">
        <f t="shared" si="2"/>
        <v>12000</v>
      </c>
      <c r="N99" s="42"/>
    </row>
    <row r="100" spans="2:14" s="3" customFormat="1">
      <c r="B100" s="7" t="s">
        <v>85</v>
      </c>
      <c r="C100" s="90"/>
      <c r="D100" s="6">
        <v>12000</v>
      </c>
      <c r="E100" s="6"/>
      <c r="F100" s="6"/>
      <c r="G100" s="6"/>
      <c r="H100" s="6"/>
      <c r="I100" s="6"/>
      <c r="J100" s="6"/>
      <c r="K100" s="25"/>
      <c r="L100" s="7"/>
      <c r="M100" s="9">
        <f t="shared" si="2"/>
        <v>12000</v>
      </c>
      <c r="N100" s="42"/>
    </row>
    <row r="101" spans="2:14" s="3" customFormat="1">
      <c r="B101" s="7" t="s">
        <v>86</v>
      </c>
      <c r="C101" s="90"/>
      <c r="D101" s="6">
        <v>12000</v>
      </c>
      <c r="E101" s="6"/>
      <c r="F101" s="6"/>
      <c r="G101" s="6"/>
      <c r="H101" s="6"/>
      <c r="I101" s="6"/>
      <c r="J101" s="6"/>
      <c r="K101" s="25"/>
      <c r="M101" s="9">
        <f t="shared" si="2"/>
        <v>12000</v>
      </c>
      <c r="N101" s="41"/>
    </row>
    <row r="102" spans="2:14" s="3" customFormat="1">
      <c r="B102" s="42" t="s">
        <v>115</v>
      </c>
      <c r="C102" s="78"/>
      <c r="D102" s="6"/>
      <c r="E102" s="6">
        <v>2000</v>
      </c>
      <c r="F102" s="6">
        <v>500</v>
      </c>
      <c r="G102" s="6">
        <v>500</v>
      </c>
      <c r="H102" s="6">
        <v>3500</v>
      </c>
      <c r="I102" s="6"/>
      <c r="J102" s="6"/>
      <c r="K102" s="25"/>
      <c r="M102" s="9">
        <f t="shared" si="2"/>
        <v>6500</v>
      </c>
      <c r="N102" s="41"/>
    </row>
    <row r="103" spans="2:14" s="3" customFormat="1">
      <c r="B103" s="42" t="s">
        <v>119</v>
      </c>
      <c r="C103" s="78"/>
      <c r="D103" s="6"/>
      <c r="E103" s="6">
        <v>2000</v>
      </c>
      <c r="F103" s="6"/>
      <c r="G103" s="6"/>
      <c r="H103" s="6"/>
      <c r="I103" s="6"/>
      <c r="J103" s="6"/>
      <c r="K103" s="25">
        <v>19000</v>
      </c>
      <c r="M103" s="9">
        <f t="shared" si="2"/>
        <v>21000</v>
      </c>
      <c r="N103" s="41"/>
    </row>
    <row r="104" spans="2:14" s="3" customFormat="1">
      <c r="B104" s="7" t="s">
        <v>87</v>
      </c>
      <c r="C104" s="90"/>
      <c r="D104" s="6">
        <v>12000</v>
      </c>
      <c r="E104" s="6"/>
      <c r="F104" s="6"/>
      <c r="G104" s="6"/>
      <c r="H104" s="6"/>
      <c r="I104" s="6"/>
      <c r="J104" s="6"/>
      <c r="K104" s="25"/>
      <c r="L104" s="7"/>
      <c r="M104" s="9">
        <f t="shared" si="2"/>
        <v>12000</v>
      </c>
      <c r="N104" s="42"/>
    </row>
    <row r="105" spans="2:14" s="3" customFormat="1">
      <c r="B105" s="7" t="s">
        <v>88</v>
      </c>
      <c r="C105" s="90"/>
      <c r="D105" s="6">
        <v>12000</v>
      </c>
      <c r="E105" s="6"/>
      <c r="F105" s="6"/>
      <c r="G105" s="6"/>
      <c r="H105" s="6"/>
      <c r="I105" s="6"/>
      <c r="J105" s="6"/>
      <c r="K105" s="25"/>
      <c r="M105" s="9">
        <f t="shared" si="2"/>
        <v>12000</v>
      </c>
      <c r="N105" s="41"/>
    </row>
    <row r="106" spans="2:14" s="3" customFormat="1">
      <c r="B106" s="7" t="s">
        <v>89</v>
      </c>
      <c r="C106" s="90"/>
      <c r="D106" s="6">
        <v>12000</v>
      </c>
      <c r="E106" s="6">
        <v>2000</v>
      </c>
      <c r="F106" s="6">
        <v>500</v>
      </c>
      <c r="G106" s="6">
        <v>500</v>
      </c>
      <c r="H106" s="6"/>
      <c r="I106" s="6"/>
      <c r="J106" s="6">
        <v>15000</v>
      </c>
      <c r="K106" s="25"/>
      <c r="L106" s="7"/>
      <c r="M106" s="9">
        <f t="shared" si="2"/>
        <v>30000</v>
      </c>
      <c r="N106" s="42"/>
    </row>
    <row r="107" spans="2:14" s="3" customFormat="1">
      <c r="B107" s="42" t="s">
        <v>116</v>
      </c>
      <c r="C107" s="78"/>
      <c r="D107" s="6"/>
      <c r="E107" s="6">
        <v>2000</v>
      </c>
      <c r="F107" s="6">
        <v>500</v>
      </c>
      <c r="G107" s="6">
        <v>500</v>
      </c>
      <c r="H107" s="6">
        <v>3500</v>
      </c>
      <c r="I107" s="6">
        <v>10500</v>
      </c>
      <c r="J107" s="6">
        <v>59500</v>
      </c>
      <c r="K107" s="25">
        <v>55000</v>
      </c>
      <c r="L107" s="25">
        <f>3600+2780</f>
        <v>6380</v>
      </c>
      <c r="M107" s="9">
        <f t="shared" si="2"/>
        <v>137880</v>
      </c>
      <c r="N107" s="42"/>
    </row>
    <row r="108" spans="2:14" s="3" customFormat="1">
      <c r="B108" s="7" t="s">
        <v>91</v>
      </c>
      <c r="C108" s="90"/>
      <c r="D108" s="6">
        <v>12000</v>
      </c>
      <c r="E108" s="6"/>
      <c r="F108" s="6"/>
      <c r="G108" s="6"/>
      <c r="H108" s="6"/>
      <c r="I108" s="6"/>
      <c r="J108" s="6"/>
      <c r="K108" s="25"/>
      <c r="L108" s="8"/>
      <c r="M108" s="9">
        <f t="shared" si="2"/>
        <v>12000</v>
      </c>
      <c r="N108" s="43"/>
    </row>
    <row r="109" spans="2:14" s="3" customFormat="1">
      <c r="B109" s="44" t="s">
        <v>124</v>
      </c>
      <c r="C109" s="78"/>
      <c r="D109" s="6"/>
      <c r="E109" s="6"/>
      <c r="F109" s="6"/>
      <c r="G109" s="6"/>
      <c r="H109" s="6"/>
      <c r="I109" s="6"/>
      <c r="J109" s="6"/>
      <c r="K109" s="25">
        <v>19000</v>
      </c>
      <c r="L109" s="8"/>
      <c r="M109" s="9">
        <f t="shared" si="2"/>
        <v>19000</v>
      </c>
      <c r="N109" s="47"/>
    </row>
    <row r="110" spans="2:14" s="3" customFormat="1">
      <c r="B110" s="42" t="s">
        <v>117</v>
      </c>
      <c r="C110" s="78"/>
      <c r="D110" s="6"/>
      <c r="E110" s="6">
        <v>2000</v>
      </c>
      <c r="F110" s="6">
        <v>500</v>
      </c>
      <c r="G110" s="6">
        <v>500</v>
      </c>
      <c r="H110" s="6">
        <v>3500</v>
      </c>
      <c r="I110" s="6"/>
      <c r="J110" s="6"/>
      <c r="K110" s="25">
        <v>55000</v>
      </c>
      <c r="L110" s="8"/>
      <c r="M110" s="9">
        <f t="shared" si="2"/>
        <v>61500</v>
      </c>
      <c r="N110" s="43"/>
    </row>
    <row r="111" spans="2:14" s="3" customFormat="1">
      <c r="B111" s="7" t="s">
        <v>92</v>
      </c>
      <c r="C111" s="90"/>
      <c r="D111" s="6">
        <v>12000</v>
      </c>
      <c r="E111" s="6"/>
      <c r="F111" s="6"/>
      <c r="G111" s="6"/>
      <c r="H111" s="6"/>
      <c r="I111" s="6"/>
      <c r="J111" s="6"/>
      <c r="K111" s="25"/>
      <c r="L111" s="8"/>
      <c r="M111" s="9">
        <f t="shared" si="2"/>
        <v>12000</v>
      </c>
      <c r="N111" s="43"/>
    </row>
    <row r="112" spans="2:14" s="3" customFormat="1">
      <c r="B112" s="7" t="s">
        <v>246</v>
      </c>
      <c r="C112" s="90"/>
      <c r="D112" s="6">
        <v>12000</v>
      </c>
      <c r="E112" s="6">
        <v>2000</v>
      </c>
      <c r="F112" s="6"/>
      <c r="G112" s="6"/>
      <c r="H112" s="6"/>
      <c r="I112" s="6"/>
      <c r="J112" s="6"/>
      <c r="K112" s="25"/>
      <c r="M112" s="9">
        <f t="shared" si="2"/>
        <v>14000</v>
      </c>
      <c r="N112" s="52"/>
    </row>
    <row r="113" spans="2:14" s="3" customFormat="1">
      <c r="B113" s="7" t="s">
        <v>93</v>
      </c>
      <c r="C113" s="90"/>
      <c r="D113" s="6">
        <v>12000</v>
      </c>
      <c r="E113" s="6"/>
      <c r="F113" s="6"/>
      <c r="G113" s="6"/>
      <c r="H113" s="6"/>
      <c r="I113" s="6"/>
      <c r="J113" s="6"/>
      <c r="K113" s="25"/>
      <c r="M113" s="9">
        <f t="shared" si="2"/>
        <v>12000</v>
      </c>
      <c r="N113" s="52"/>
    </row>
    <row r="114" spans="2:14" s="3" customFormat="1">
      <c r="B114" s="7" t="s">
        <v>94</v>
      </c>
      <c r="C114" s="90"/>
      <c r="D114" s="6">
        <v>12000</v>
      </c>
      <c r="E114" s="6">
        <v>2000</v>
      </c>
      <c r="F114" s="6">
        <v>500</v>
      </c>
      <c r="G114" s="6">
        <v>500</v>
      </c>
      <c r="H114" s="6">
        <v>3500</v>
      </c>
      <c r="I114" s="6">
        <v>10500</v>
      </c>
      <c r="J114" s="6">
        <v>24500</v>
      </c>
      <c r="K114" s="25"/>
      <c r="M114" s="9">
        <f t="shared" si="2"/>
        <v>53500</v>
      </c>
      <c r="N114" s="52"/>
    </row>
    <row r="115" spans="2:14" s="3" customFormat="1">
      <c r="B115" s="7" t="s">
        <v>95</v>
      </c>
      <c r="C115" s="90"/>
      <c r="D115" s="6">
        <v>12000</v>
      </c>
      <c r="E115" s="6"/>
      <c r="F115" s="6"/>
      <c r="G115" s="6"/>
      <c r="H115" s="6"/>
      <c r="I115" s="6"/>
      <c r="J115" s="6"/>
      <c r="K115" s="25"/>
      <c r="M115" s="9">
        <f t="shared" si="2"/>
        <v>12000</v>
      </c>
      <c r="N115" s="52"/>
    </row>
    <row r="116" spans="2:14" s="3" customFormat="1">
      <c r="B116" s="7" t="s">
        <v>245</v>
      </c>
      <c r="C116" s="90"/>
      <c r="D116" s="6">
        <v>12000</v>
      </c>
      <c r="E116" s="6"/>
      <c r="F116" s="6"/>
      <c r="G116" s="6"/>
      <c r="H116" s="6"/>
      <c r="I116" s="6"/>
      <c r="J116" s="6"/>
      <c r="K116" s="25"/>
      <c r="M116" s="9">
        <f t="shared" si="2"/>
        <v>12000</v>
      </c>
      <c r="N116" s="52"/>
    </row>
    <row r="117" spans="2:14" s="3" customFormat="1">
      <c r="B117" s="7" t="s">
        <v>96</v>
      </c>
      <c r="C117" s="90"/>
      <c r="D117" s="6">
        <v>12000</v>
      </c>
      <c r="E117" s="6"/>
      <c r="F117" s="6"/>
      <c r="G117" s="6"/>
      <c r="H117" s="6"/>
      <c r="I117" s="6"/>
      <c r="J117" s="6"/>
      <c r="K117" s="25"/>
      <c r="M117" s="9">
        <f t="shared" si="2"/>
        <v>12000</v>
      </c>
      <c r="N117" s="52"/>
    </row>
    <row r="118" spans="2:14" s="3" customFormat="1">
      <c r="B118" s="44" t="s">
        <v>125</v>
      </c>
      <c r="C118" s="78"/>
      <c r="D118" s="6"/>
      <c r="E118" s="6"/>
      <c r="F118" s="6"/>
      <c r="G118" s="6"/>
      <c r="H118" s="6"/>
      <c r="I118" s="6"/>
      <c r="J118" s="6"/>
      <c r="K118" s="25">
        <v>19000</v>
      </c>
      <c r="M118" s="9">
        <f t="shared" si="2"/>
        <v>19000</v>
      </c>
      <c r="N118" s="52"/>
    </row>
    <row r="119" spans="2:14" s="3" customFormat="1">
      <c r="B119" s="7" t="s">
        <v>97</v>
      </c>
      <c r="C119" s="90"/>
      <c r="D119" s="6">
        <v>12000</v>
      </c>
      <c r="E119" s="6"/>
      <c r="F119" s="6"/>
      <c r="G119" s="6"/>
      <c r="H119" s="6"/>
      <c r="I119" s="6"/>
      <c r="J119" s="6"/>
      <c r="K119" s="25"/>
      <c r="M119" s="9">
        <f t="shared" si="2"/>
        <v>12000</v>
      </c>
      <c r="N119" s="52"/>
    </row>
    <row r="120" spans="2:14" s="3" customFormat="1">
      <c r="B120" s="7"/>
      <c r="C120" s="90"/>
      <c r="D120" s="6"/>
      <c r="E120" s="6"/>
      <c r="F120" s="6"/>
      <c r="G120" s="6"/>
      <c r="H120" s="6"/>
      <c r="I120" s="6"/>
      <c r="J120" s="6"/>
      <c r="K120" s="25"/>
      <c r="M120" s="9">
        <f t="shared" si="2"/>
        <v>0</v>
      </c>
      <c r="N120" s="52"/>
    </row>
    <row r="121" spans="2:14" s="3" customFormat="1">
      <c r="B121" s="7" t="s">
        <v>98</v>
      </c>
      <c r="C121" s="90"/>
      <c r="D121" s="6">
        <v>12000</v>
      </c>
      <c r="E121" s="6"/>
      <c r="F121" s="6"/>
      <c r="G121" s="6"/>
      <c r="H121" s="6"/>
      <c r="I121" s="6"/>
      <c r="J121" s="6"/>
      <c r="K121" s="6"/>
      <c r="M121" s="9">
        <f t="shared" si="2"/>
        <v>12000</v>
      </c>
      <c r="N121" s="52"/>
    </row>
    <row r="122" spans="2:14" s="3" customFormat="1">
      <c r="B122" s="7" t="s">
        <v>99</v>
      </c>
      <c r="C122" s="90"/>
      <c r="D122" s="6">
        <v>12000</v>
      </c>
      <c r="E122" s="6"/>
      <c r="F122" s="6"/>
      <c r="G122" s="6"/>
      <c r="H122" s="6"/>
      <c r="I122" s="6"/>
      <c r="J122" s="6"/>
      <c r="K122" s="6"/>
      <c r="M122" s="9">
        <f t="shared" si="2"/>
        <v>12000</v>
      </c>
      <c r="N122" s="52"/>
    </row>
    <row r="123" spans="2:14" s="3" customFormat="1">
      <c r="B123" s="7" t="s">
        <v>100</v>
      </c>
      <c r="C123" s="90"/>
      <c r="D123" s="6">
        <v>12000</v>
      </c>
      <c r="E123" s="6">
        <v>2000</v>
      </c>
      <c r="F123" s="6"/>
      <c r="G123" s="6"/>
      <c r="H123" s="6"/>
      <c r="I123" s="6"/>
      <c r="J123" s="6"/>
      <c r="K123" s="6"/>
      <c r="M123" s="9">
        <f t="shared" si="2"/>
        <v>14000</v>
      </c>
      <c r="N123" s="52"/>
    </row>
    <row r="124" spans="2:14" s="3" customFormat="1">
      <c r="B124" s="7" t="s">
        <v>102</v>
      </c>
      <c r="C124" s="90"/>
      <c r="D124" s="6">
        <v>12000</v>
      </c>
      <c r="E124" s="6"/>
      <c r="F124" s="6"/>
      <c r="G124" s="6"/>
      <c r="H124" s="6"/>
      <c r="I124" s="6"/>
      <c r="J124" s="6"/>
      <c r="K124" s="6"/>
      <c r="M124" s="9">
        <f t="shared" si="2"/>
        <v>12000</v>
      </c>
      <c r="N124" s="52"/>
    </row>
    <row r="125" spans="2:14" s="3" customFormat="1">
      <c r="B125" s="7" t="s">
        <v>103</v>
      </c>
      <c r="C125" s="90"/>
      <c r="D125" s="6">
        <v>12000</v>
      </c>
      <c r="E125" s="6"/>
      <c r="F125" s="6"/>
      <c r="G125" s="6"/>
      <c r="H125" s="6"/>
      <c r="I125" s="6"/>
      <c r="J125" s="6"/>
      <c r="K125" s="6"/>
      <c r="M125" s="9">
        <f t="shared" si="2"/>
        <v>12000</v>
      </c>
      <c r="N125" s="52"/>
    </row>
    <row r="126" spans="2:14" s="3" customFormat="1">
      <c r="B126" s="7" t="s">
        <v>244</v>
      </c>
      <c r="C126" s="90"/>
      <c r="D126" s="6">
        <v>12000</v>
      </c>
      <c r="E126" s="6"/>
      <c r="F126" s="6"/>
      <c r="G126" s="6"/>
      <c r="H126" s="6"/>
      <c r="I126" s="6"/>
      <c r="J126" s="6"/>
      <c r="K126" s="6"/>
      <c r="M126" s="9">
        <f t="shared" si="2"/>
        <v>12000</v>
      </c>
      <c r="N126" s="52"/>
    </row>
    <row r="127" spans="2:14" s="3" customFormat="1">
      <c r="B127" s="7" t="s">
        <v>105</v>
      </c>
      <c r="C127" s="90"/>
      <c r="D127" s="6">
        <v>12000</v>
      </c>
      <c r="E127" s="6"/>
      <c r="F127" s="6"/>
      <c r="G127" s="6"/>
      <c r="H127" s="6"/>
      <c r="I127" s="6"/>
      <c r="J127" s="6"/>
      <c r="K127" s="6"/>
      <c r="M127" s="9">
        <f t="shared" si="2"/>
        <v>12000</v>
      </c>
      <c r="N127" s="52"/>
    </row>
    <row r="128" spans="2:14" s="3" customFormat="1">
      <c r="B128" s="42" t="s">
        <v>118</v>
      </c>
      <c r="C128" s="78"/>
      <c r="D128" s="6"/>
      <c r="E128" s="6">
        <v>2000</v>
      </c>
      <c r="F128" s="6">
        <v>500</v>
      </c>
      <c r="G128" s="6">
        <v>500</v>
      </c>
      <c r="H128" s="6">
        <v>3500</v>
      </c>
      <c r="I128" s="6">
        <v>10500</v>
      </c>
      <c r="J128" s="6">
        <v>59500</v>
      </c>
      <c r="K128" s="6">
        <v>55000</v>
      </c>
      <c r="L128" s="25">
        <f>3210+4320</f>
        <v>7530</v>
      </c>
      <c r="M128" s="9">
        <f t="shared" ref="M128:M186" si="3">SUM(D128:L128)</f>
        <v>139030</v>
      </c>
      <c r="N128" s="52"/>
    </row>
    <row r="129" spans="1:14" s="3" customFormat="1">
      <c r="B129" s="7" t="s">
        <v>106</v>
      </c>
      <c r="C129" s="90"/>
      <c r="D129" s="6">
        <v>12000</v>
      </c>
      <c r="E129" s="6"/>
      <c r="F129" s="6"/>
      <c r="G129" s="6"/>
      <c r="H129" s="6"/>
      <c r="I129" s="6"/>
      <c r="J129" s="6"/>
      <c r="K129" s="6"/>
      <c r="M129" s="9">
        <f t="shared" si="3"/>
        <v>12000</v>
      </c>
      <c r="N129" s="52"/>
    </row>
    <row r="130" spans="1:14" s="3" customFormat="1">
      <c r="B130" s="7" t="s">
        <v>107</v>
      </c>
      <c r="C130" s="90"/>
      <c r="D130" s="6">
        <v>12000</v>
      </c>
      <c r="E130" s="6">
        <v>2000</v>
      </c>
      <c r="F130" s="6"/>
      <c r="G130" s="6"/>
      <c r="H130" s="6"/>
      <c r="I130" s="6"/>
      <c r="J130" s="6"/>
      <c r="K130" s="6"/>
      <c r="M130" s="9">
        <f t="shared" si="3"/>
        <v>14000</v>
      </c>
      <c r="N130" s="52"/>
    </row>
    <row r="131" spans="1:14" s="3" customFormat="1">
      <c r="B131" s="7" t="s">
        <v>108</v>
      </c>
      <c r="C131" s="90"/>
      <c r="D131" s="6">
        <v>12000</v>
      </c>
      <c r="E131" s="6">
        <v>2000</v>
      </c>
      <c r="F131" s="6"/>
      <c r="G131" s="6"/>
      <c r="H131" s="6"/>
      <c r="I131" s="6"/>
      <c r="J131" s="6"/>
      <c r="K131" s="6"/>
      <c r="M131" s="9">
        <f t="shared" si="3"/>
        <v>14000</v>
      </c>
      <c r="N131" s="52"/>
    </row>
    <row r="132" spans="1:14" s="3" customFormat="1">
      <c r="B132" s="7" t="s">
        <v>109</v>
      </c>
      <c r="C132" s="90"/>
      <c r="D132" s="6">
        <v>12000</v>
      </c>
      <c r="E132" s="6"/>
      <c r="F132" s="6"/>
      <c r="G132" s="6"/>
      <c r="H132" s="6"/>
      <c r="I132" s="6"/>
      <c r="J132" s="6"/>
      <c r="K132" s="6"/>
      <c r="M132" s="9">
        <f t="shared" si="3"/>
        <v>12000</v>
      </c>
      <c r="N132" s="52"/>
    </row>
    <row r="133" spans="1:14" s="3" customFormat="1">
      <c r="B133" s="7" t="s">
        <v>247</v>
      </c>
      <c r="C133" s="90"/>
      <c r="D133" s="6">
        <v>12000</v>
      </c>
      <c r="E133" s="6"/>
      <c r="F133" s="6"/>
      <c r="G133" s="6"/>
      <c r="H133" s="6"/>
      <c r="I133" s="6"/>
      <c r="J133" s="6"/>
      <c r="K133" s="6"/>
      <c r="M133" s="9">
        <f t="shared" si="3"/>
        <v>12000</v>
      </c>
      <c r="N133" s="52"/>
    </row>
    <row r="134" spans="1:14" s="3" customFormat="1">
      <c r="B134" s="7" t="s">
        <v>110</v>
      </c>
      <c r="C134" s="90"/>
      <c r="D134" s="6">
        <v>12000</v>
      </c>
      <c r="E134" s="6"/>
      <c r="F134" s="6"/>
      <c r="G134" s="6"/>
      <c r="H134" s="6"/>
      <c r="I134" s="6"/>
      <c r="J134" s="6"/>
      <c r="K134" s="6"/>
      <c r="M134" s="9">
        <f t="shared" si="3"/>
        <v>12000</v>
      </c>
      <c r="N134" s="52"/>
    </row>
    <row r="135" spans="1:14" s="3" customFormat="1">
      <c r="B135" s="7" t="s">
        <v>111</v>
      </c>
      <c r="C135" s="90"/>
      <c r="D135" s="6">
        <v>12000</v>
      </c>
      <c r="E135" s="6"/>
      <c r="F135" s="6"/>
      <c r="G135" s="6"/>
      <c r="H135" s="6"/>
      <c r="I135" s="6"/>
      <c r="J135" s="6"/>
      <c r="K135" s="6"/>
      <c r="M135" s="9">
        <f t="shared" si="3"/>
        <v>12000</v>
      </c>
      <c r="N135" s="52"/>
    </row>
    <row r="136" spans="1:14">
      <c r="A136" s="39"/>
      <c r="B136" s="46" t="s">
        <v>126</v>
      </c>
      <c r="C136" s="78"/>
      <c r="D136" s="40"/>
      <c r="K136" s="25">
        <v>19000</v>
      </c>
      <c r="M136" s="9">
        <f t="shared" si="3"/>
        <v>19000</v>
      </c>
    </row>
    <row r="137" spans="1:14">
      <c r="B137" s="46" t="s">
        <v>127</v>
      </c>
      <c r="C137" s="78"/>
      <c r="K137" s="25">
        <v>19000</v>
      </c>
      <c r="M137" s="9">
        <f t="shared" si="3"/>
        <v>19000</v>
      </c>
    </row>
    <row r="138" spans="1:14">
      <c r="B138" s="46" t="s">
        <v>128</v>
      </c>
      <c r="C138" s="78"/>
      <c r="K138" s="25">
        <v>19000</v>
      </c>
      <c r="M138" s="9">
        <f t="shared" si="3"/>
        <v>19000</v>
      </c>
    </row>
    <row r="139" spans="1:14">
      <c r="K139" s="25"/>
      <c r="M139" s="9">
        <f t="shared" si="3"/>
        <v>0</v>
      </c>
    </row>
    <row r="140" spans="1:14">
      <c r="M140" s="9">
        <f t="shared" si="3"/>
        <v>0</v>
      </c>
    </row>
    <row r="141" spans="1:14">
      <c r="M141" s="9">
        <f t="shared" si="3"/>
        <v>0</v>
      </c>
    </row>
    <row r="142" spans="1:14">
      <c r="I142" s="6"/>
      <c r="J142" s="6"/>
      <c r="K142" s="6"/>
      <c r="M142" s="9">
        <f t="shared" si="3"/>
        <v>0</v>
      </c>
    </row>
    <row r="143" spans="1:14">
      <c r="B143" s="7" t="s">
        <v>66</v>
      </c>
      <c r="C143" s="90"/>
      <c r="I143" s="6"/>
      <c r="J143" s="6"/>
      <c r="K143" s="6">
        <v>19000</v>
      </c>
      <c r="M143" s="9">
        <f t="shared" si="3"/>
        <v>19000</v>
      </c>
    </row>
    <row r="144" spans="1:14">
      <c r="B144" s="7" t="s">
        <v>9</v>
      </c>
      <c r="C144" s="90"/>
      <c r="D144" s="6">
        <v>15000</v>
      </c>
      <c r="I144" s="6"/>
      <c r="J144" s="6"/>
      <c r="K144" s="6"/>
      <c r="M144" s="9">
        <f t="shared" si="3"/>
        <v>15000</v>
      </c>
    </row>
    <row r="145" spans="1:14">
      <c r="B145" s="7" t="s">
        <v>14</v>
      </c>
      <c r="C145" s="90"/>
      <c r="D145" s="6">
        <v>15000</v>
      </c>
      <c r="E145" s="6">
        <v>2000</v>
      </c>
      <c r="I145" s="6"/>
      <c r="J145" s="6"/>
      <c r="K145" s="6"/>
      <c r="M145" s="9">
        <f t="shared" si="3"/>
        <v>17000</v>
      </c>
    </row>
    <row r="146" spans="1:14">
      <c r="B146" s="7" t="s">
        <v>17</v>
      </c>
      <c r="C146" s="90"/>
      <c r="D146" s="6">
        <v>15000</v>
      </c>
      <c r="I146" s="6"/>
      <c r="J146" s="6"/>
      <c r="K146" s="6"/>
      <c r="L146" s="7"/>
      <c r="M146" s="9">
        <f t="shared" si="3"/>
        <v>15000</v>
      </c>
      <c r="N146" s="51"/>
    </row>
    <row r="147" spans="1:14">
      <c r="B147" s="7" t="s">
        <v>0</v>
      </c>
      <c r="C147" s="90"/>
      <c r="D147" s="6">
        <v>15000</v>
      </c>
      <c r="E147" s="6">
        <v>2000</v>
      </c>
      <c r="I147" s="6"/>
      <c r="J147" s="6"/>
      <c r="K147" s="6"/>
      <c r="L147" s="7"/>
      <c r="M147" s="9">
        <f t="shared" si="3"/>
        <v>17000</v>
      </c>
      <c r="N147" s="51"/>
    </row>
    <row r="148" spans="1:14">
      <c r="B148" s="7" t="s">
        <v>18</v>
      </c>
      <c r="C148" s="90"/>
      <c r="D148" s="6">
        <v>15000</v>
      </c>
      <c r="E148" s="6">
        <v>2000</v>
      </c>
      <c r="F148" s="6">
        <v>500</v>
      </c>
      <c r="G148" s="6">
        <v>500</v>
      </c>
      <c r="I148" s="6"/>
      <c r="J148" s="6"/>
      <c r="K148" s="6"/>
      <c r="L148" s="7"/>
      <c r="M148" s="9">
        <f t="shared" si="3"/>
        <v>18000</v>
      </c>
      <c r="N148" s="51"/>
    </row>
    <row r="149" spans="1:14">
      <c r="B149" s="7" t="s">
        <v>29</v>
      </c>
      <c r="C149" s="90"/>
      <c r="D149" s="6">
        <v>15000</v>
      </c>
      <c r="I149" s="6"/>
      <c r="J149" s="6"/>
      <c r="K149" s="6"/>
      <c r="L149" s="7"/>
      <c r="M149" s="9">
        <f t="shared" si="3"/>
        <v>15000</v>
      </c>
      <c r="N149" s="51"/>
    </row>
    <row r="150" spans="1:14" s="48" customFormat="1">
      <c r="A150" s="3"/>
      <c r="B150" s="49" t="s">
        <v>30</v>
      </c>
      <c r="C150" s="78"/>
      <c r="D150" s="6"/>
      <c r="E150" s="6">
        <v>2000</v>
      </c>
      <c r="F150" s="6">
        <v>500</v>
      </c>
      <c r="G150" s="6"/>
      <c r="H150" s="6"/>
      <c r="I150" s="6"/>
      <c r="J150" s="6"/>
      <c r="K150" s="6"/>
      <c r="L150" s="7"/>
      <c r="M150" s="9">
        <f t="shared" si="3"/>
        <v>2500</v>
      </c>
      <c r="N150" s="51"/>
    </row>
    <row r="151" spans="1:14">
      <c r="B151" s="7" t="s">
        <v>10</v>
      </c>
      <c r="C151" s="90"/>
      <c r="D151" s="6">
        <v>15000</v>
      </c>
      <c r="I151" s="6"/>
      <c r="J151" s="6"/>
      <c r="K151" s="6"/>
      <c r="L151" s="7"/>
      <c r="M151" s="9">
        <f t="shared" si="3"/>
        <v>15000</v>
      </c>
      <c r="N151" s="51"/>
    </row>
    <row r="152" spans="1:14">
      <c r="B152" s="7" t="s">
        <v>22</v>
      </c>
      <c r="C152" s="90"/>
      <c r="D152" s="6">
        <v>15000</v>
      </c>
      <c r="E152" s="6">
        <v>2000</v>
      </c>
      <c r="F152" s="6">
        <v>500</v>
      </c>
      <c r="G152" s="6">
        <v>500</v>
      </c>
      <c r="I152" s="6"/>
      <c r="J152" s="6"/>
      <c r="K152" s="6"/>
      <c r="L152" s="7"/>
      <c r="M152" s="9">
        <f t="shared" si="3"/>
        <v>18000</v>
      </c>
      <c r="N152" s="51"/>
    </row>
    <row r="153" spans="1:14">
      <c r="B153" s="7" t="s">
        <v>249</v>
      </c>
      <c r="C153" s="90"/>
      <c r="D153" s="6">
        <v>15000</v>
      </c>
      <c r="E153" s="6">
        <v>2000</v>
      </c>
      <c r="F153" s="6">
        <v>500</v>
      </c>
      <c r="G153" s="6">
        <v>500</v>
      </c>
      <c r="I153" s="6"/>
      <c r="J153" s="6"/>
      <c r="K153" s="6"/>
      <c r="L153" s="7"/>
      <c r="M153" s="9">
        <f t="shared" si="3"/>
        <v>18000</v>
      </c>
      <c r="N153" s="50"/>
    </row>
    <row r="154" spans="1:14">
      <c r="B154" s="7" t="s">
        <v>6</v>
      </c>
      <c r="C154" s="90"/>
      <c r="D154" s="6">
        <v>15000</v>
      </c>
      <c r="E154" s="6">
        <v>2000</v>
      </c>
      <c r="G154" s="6">
        <v>500</v>
      </c>
      <c r="I154" s="6"/>
      <c r="J154" s="6"/>
      <c r="K154" s="6"/>
      <c r="L154" s="7"/>
      <c r="M154" s="9">
        <f t="shared" si="3"/>
        <v>17500</v>
      </c>
      <c r="N154" s="51"/>
    </row>
    <row r="155" spans="1:14">
      <c r="B155" s="7" t="s">
        <v>8</v>
      </c>
      <c r="C155" s="90"/>
      <c r="D155" s="6">
        <v>15000</v>
      </c>
      <c r="I155" s="6"/>
      <c r="J155" s="6"/>
      <c r="K155" s="6"/>
      <c r="L155" s="7"/>
      <c r="M155" s="9">
        <f t="shared" si="3"/>
        <v>15000</v>
      </c>
      <c r="N155" s="51"/>
    </row>
    <row r="156" spans="1:14">
      <c r="B156" s="7" t="s">
        <v>7</v>
      </c>
      <c r="C156" s="90"/>
      <c r="D156" s="6">
        <v>15000</v>
      </c>
      <c r="E156" s="6">
        <v>2000</v>
      </c>
      <c r="F156" s="6">
        <v>500</v>
      </c>
      <c r="G156" s="6">
        <v>500</v>
      </c>
      <c r="I156" s="6"/>
      <c r="J156" s="6"/>
      <c r="K156" s="6"/>
      <c r="L156" s="7"/>
      <c r="M156" s="9">
        <f t="shared" si="3"/>
        <v>18000</v>
      </c>
      <c r="N156" s="51"/>
    </row>
    <row r="157" spans="1:14">
      <c r="B157" s="7" t="s">
        <v>3</v>
      </c>
      <c r="C157" s="90"/>
      <c r="D157" s="6">
        <v>15000</v>
      </c>
      <c r="I157" s="6"/>
      <c r="J157" s="6"/>
      <c r="K157" s="6"/>
      <c r="L157" s="7"/>
      <c r="M157" s="9">
        <f t="shared" si="3"/>
        <v>15000</v>
      </c>
      <c r="N157" s="51"/>
    </row>
    <row r="158" spans="1:14">
      <c r="B158" s="7" t="s">
        <v>25</v>
      </c>
      <c r="C158" s="90"/>
      <c r="D158" s="6">
        <v>15000</v>
      </c>
      <c r="I158" s="6"/>
      <c r="J158" s="6"/>
      <c r="K158" s="6"/>
      <c r="L158" s="7"/>
      <c r="M158" s="9">
        <f t="shared" si="3"/>
        <v>15000</v>
      </c>
      <c r="N158" s="51"/>
    </row>
    <row r="159" spans="1:14">
      <c r="B159" s="7" t="s">
        <v>33</v>
      </c>
      <c r="C159" s="90"/>
      <c r="E159" s="6">
        <v>2000</v>
      </c>
      <c r="F159" s="6">
        <v>500</v>
      </c>
      <c r="G159" s="6">
        <v>500</v>
      </c>
      <c r="H159" s="6">
        <v>3500</v>
      </c>
      <c r="I159" s="6">
        <v>10500</v>
      </c>
      <c r="J159" s="6">
        <v>59500</v>
      </c>
      <c r="K159" s="6">
        <v>55000</v>
      </c>
      <c r="M159" s="9">
        <f t="shared" si="3"/>
        <v>131500</v>
      </c>
    </row>
    <row r="160" spans="1:14">
      <c r="B160" s="7" t="s">
        <v>253</v>
      </c>
      <c r="C160" s="90"/>
      <c r="I160" s="6"/>
      <c r="J160" s="6"/>
      <c r="K160" s="6">
        <v>19000</v>
      </c>
      <c r="M160" s="9">
        <f t="shared" si="3"/>
        <v>19000</v>
      </c>
    </row>
    <row r="161" spans="1:13">
      <c r="B161" s="7" t="s">
        <v>23</v>
      </c>
      <c r="C161" s="90"/>
      <c r="D161" s="6">
        <v>15000</v>
      </c>
      <c r="I161" s="6"/>
      <c r="J161" s="6"/>
      <c r="K161" s="6"/>
      <c r="M161" s="9">
        <f t="shared" si="3"/>
        <v>15000</v>
      </c>
    </row>
    <row r="162" spans="1:13">
      <c r="B162" s="7" t="s">
        <v>19</v>
      </c>
      <c r="C162" s="90"/>
      <c r="D162" s="6">
        <v>15000</v>
      </c>
      <c r="I162" s="6"/>
      <c r="J162" s="6"/>
      <c r="K162" s="6"/>
      <c r="M162" s="9">
        <f t="shared" si="3"/>
        <v>15000</v>
      </c>
    </row>
    <row r="163" spans="1:13">
      <c r="B163" s="7" t="s">
        <v>4</v>
      </c>
      <c r="C163" s="90"/>
      <c r="D163" s="6">
        <v>15000</v>
      </c>
      <c r="I163" s="6"/>
      <c r="J163" s="6"/>
      <c r="K163" s="6"/>
      <c r="M163" s="9">
        <f t="shared" si="3"/>
        <v>15000</v>
      </c>
    </row>
    <row r="164" spans="1:13">
      <c r="B164" s="7" t="s">
        <v>65</v>
      </c>
      <c r="C164" s="90"/>
      <c r="I164" s="6"/>
      <c r="J164" s="6"/>
      <c r="K164" s="6">
        <v>19000</v>
      </c>
      <c r="M164" s="9">
        <f t="shared" si="3"/>
        <v>19000</v>
      </c>
    </row>
    <row r="165" spans="1:13" s="50" customFormat="1">
      <c r="A165" s="3"/>
      <c r="B165" s="7" t="s">
        <v>254</v>
      </c>
      <c r="C165" s="90"/>
      <c r="D165" s="6"/>
      <c r="E165" s="6"/>
      <c r="F165" s="6"/>
      <c r="G165" s="6"/>
      <c r="H165" s="6"/>
      <c r="I165" s="6">
        <v>7000</v>
      </c>
      <c r="J165" s="6"/>
      <c r="K165" s="6"/>
      <c r="L165" s="3"/>
      <c r="M165" s="9">
        <f t="shared" si="3"/>
        <v>7000</v>
      </c>
    </row>
    <row r="166" spans="1:13">
      <c r="B166" s="7" t="s">
        <v>250</v>
      </c>
      <c r="C166" s="90"/>
      <c r="D166" s="6">
        <v>11500</v>
      </c>
      <c r="I166" s="6"/>
      <c r="J166" s="6"/>
      <c r="K166" s="6"/>
      <c r="M166" s="9">
        <f t="shared" si="3"/>
        <v>11500</v>
      </c>
    </row>
    <row r="167" spans="1:13">
      <c r="B167" s="7" t="s">
        <v>24</v>
      </c>
      <c r="C167" s="90"/>
      <c r="D167" s="6">
        <v>15000</v>
      </c>
      <c r="I167" s="6"/>
      <c r="J167" s="6"/>
      <c r="K167" s="6"/>
      <c r="M167" s="9">
        <f t="shared" si="3"/>
        <v>15000</v>
      </c>
    </row>
    <row r="168" spans="1:13">
      <c r="B168" s="7" t="s">
        <v>20</v>
      </c>
      <c r="C168" s="90"/>
      <c r="D168" s="6">
        <v>15000</v>
      </c>
      <c r="I168" s="6"/>
      <c r="J168" s="6"/>
      <c r="K168" s="6"/>
      <c r="M168" s="9">
        <f t="shared" si="3"/>
        <v>15000</v>
      </c>
    </row>
    <row r="169" spans="1:13">
      <c r="B169" s="7" t="s">
        <v>35</v>
      </c>
      <c r="C169" s="90"/>
      <c r="E169" s="6">
        <v>2000</v>
      </c>
      <c r="F169" s="6">
        <v>500</v>
      </c>
      <c r="G169" s="6">
        <v>500</v>
      </c>
      <c r="H169" s="6">
        <v>3500</v>
      </c>
      <c r="I169" s="6">
        <v>10500</v>
      </c>
      <c r="J169" s="6">
        <v>59500</v>
      </c>
      <c r="K169" s="6">
        <v>55000</v>
      </c>
      <c r="M169" s="9">
        <f t="shared" si="3"/>
        <v>131500</v>
      </c>
    </row>
    <row r="170" spans="1:13">
      <c r="B170" s="7" t="s">
        <v>11</v>
      </c>
      <c r="C170" s="90"/>
      <c r="D170" s="6">
        <v>15000</v>
      </c>
      <c r="E170" s="6">
        <v>2000</v>
      </c>
      <c r="F170" s="6">
        <v>500</v>
      </c>
      <c r="G170" s="6">
        <v>500</v>
      </c>
      <c r="I170" s="6"/>
      <c r="J170" s="6"/>
      <c r="K170" s="6"/>
      <c r="M170" s="9">
        <f t="shared" si="3"/>
        <v>18000</v>
      </c>
    </row>
    <row r="171" spans="1:13">
      <c r="B171" s="7" t="s">
        <v>251</v>
      </c>
      <c r="C171" s="90"/>
      <c r="D171" s="6">
        <v>15000</v>
      </c>
      <c r="I171" s="6"/>
      <c r="J171" s="6"/>
      <c r="K171" s="6"/>
      <c r="M171" s="9">
        <f t="shared" si="3"/>
        <v>15000</v>
      </c>
    </row>
    <row r="172" spans="1:13">
      <c r="B172" s="7" t="s">
        <v>67</v>
      </c>
      <c r="C172" s="90"/>
      <c r="I172" s="6"/>
      <c r="J172" s="6"/>
      <c r="K172" s="6">
        <v>19000</v>
      </c>
      <c r="M172" s="9">
        <f t="shared" si="3"/>
        <v>19000</v>
      </c>
    </row>
    <row r="173" spans="1:13">
      <c r="B173" s="7" t="s">
        <v>15</v>
      </c>
      <c r="C173" s="90"/>
      <c r="D173" s="6">
        <v>15000</v>
      </c>
      <c r="E173" s="6">
        <v>2000</v>
      </c>
      <c r="F173" s="6">
        <v>500</v>
      </c>
      <c r="G173" s="6">
        <v>500</v>
      </c>
      <c r="I173" s="6"/>
      <c r="J173" s="6"/>
      <c r="K173" s="6"/>
      <c r="M173" s="9">
        <f t="shared" si="3"/>
        <v>18000</v>
      </c>
    </row>
    <row r="174" spans="1:13" s="48" customFormat="1">
      <c r="A174" s="3"/>
      <c r="B174" s="49" t="s">
        <v>34</v>
      </c>
      <c r="C174" s="78"/>
      <c r="D174" s="6"/>
      <c r="E174" s="6">
        <v>2000</v>
      </c>
      <c r="F174" s="6"/>
      <c r="G174" s="6"/>
      <c r="H174" s="6"/>
      <c r="I174" s="6"/>
      <c r="J174" s="6"/>
      <c r="K174" s="6"/>
      <c r="L174" s="3"/>
      <c r="M174" s="9">
        <f t="shared" si="3"/>
        <v>2000</v>
      </c>
    </row>
    <row r="175" spans="1:13">
      <c r="B175" s="7" t="s">
        <v>252</v>
      </c>
      <c r="C175" s="90"/>
      <c r="D175" s="6">
        <v>15000</v>
      </c>
      <c r="I175" s="6"/>
      <c r="J175" s="6"/>
      <c r="K175" s="6"/>
      <c r="M175" s="9">
        <f t="shared" si="3"/>
        <v>15000</v>
      </c>
    </row>
    <row r="176" spans="1:13">
      <c r="B176" s="7" t="s">
        <v>12</v>
      </c>
      <c r="C176" s="90"/>
      <c r="D176" s="6">
        <v>15000</v>
      </c>
      <c r="I176" s="6"/>
      <c r="J176" s="6"/>
      <c r="K176" s="6"/>
      <c r="M176" s="9">
        <f t="shared" si="3"/>
        <v>15000</v>
      </c>
    </row>
    <row r="177" spans="1:13">
      <c r="B177" s="7" t="s">
        <v>13</v>
      </c>
      <c r="C177" s="90"/>
      <c r="D177" s="6">
        <v>15000</v>
      </c>
      <c r="E177" s="6">
        <v>2000</v>
      </c>
      <c r="F177" s="6">
        <v>500</v>
      </c>
      <c r="I177" s="6"/>
      <c r="J177" s="6"/>
      <c r="K177" s="6"/>
      <c r="M177" s="9">
        <f t="shared" si="3"/>
        <v>17500</v>
      </c>
    </row>
    <row r="178" spans="1:13">
      <c r="B178" s="7" t="s">
        <v>21</v>
      </c>
      <c r="C178" s="90"/>
      <c r="D178" s="6">
        <v>15000</v>
      </c>
      <c r="E178" s="6">
        <v>2000</v>
      </c>
      <c r="I178" s="6"/>
      <c r="J178" s="6"/>
      <c r="K178" s="6"/>
      <c r="M178" s="9">
        <f t="shared" si="3"/>
        <v>17000</v>
      </c>
    </row>
    <row r="179" spans="1:13">
      <c r="B179" s="7" t="s">
        <v>16</v>
      </c>
      <c r="C179" s="90"/>
      <c r="D179" s="6">
        <v>15000</v>
      </c>
      <c r="I179" s="6"/>
      <c r="J179" s="6"/>
      <c r="K179" s="6"/>
      <c r="M179" s="9">
        <f t="shared" si="3"/>
        <v>15000</v>
      </c>
    </row>
    <row r="180" spans="1:13">
      <c r="B180" s="7" t="s">
        <v>31</v>
      </c>
      <c r="C180" s="90"/>
      <c r="E180" s="6">
        <v>2000</v>
      </c>
      <c r="F180" s="6">
        <v>500</v>
      </c>
      <c r="G180" s="6">
        <v>500</v>
      </c>
      <c r="H180" s="6">
        <v>3500</v>
      </c>
      <c r="I180" s="6"/>
      <c r="J180" s="6"/>
      <c r="K180" s="6">
        <v>19000</v>
      </c>
      <c r="M180" s="9">
        <f t="shared" si="3"/>
        <v>25500</v>
      </c>
    </row>
    <row r="181" spans="1:13" s="50" customFormat="1">
      <c r="A181" s="3"/>
      <c r="B181" s="7" t="s">
        <v>255</v>
      </c>
      <c r="C181" s="90"/>
      <c r="D181" s="6"/>
      <c r="E181" s="6"/>
      <c r="F181" s="6"/>
      <c r="G181" s="6"/>
      <c r="H181" s="6"/>
      <c r="I181" s="6"/>
      <c r="J181" s="6">
        <v>59500</v>
      </c>
      <c r="K181" s="6"/>
      <c r="L181" s="3"/>
      <c r="M181" s="9">
        <f t="shared" si="3"/>
        <v>59500</v>
      </c>
    </row>
    <row r="182" spans="1:13">
      <c r="B182" s="7" t="s">
        <v>5</v>
      </c>
      <c r="C182" s="90"/>
      <c r="D182" s="6">
        <v>15000</v>
      </c>
      <c r="E182" s="6">
        <v>2000</v>
      </c>
      <c r="F182" s="6">
        <v>500</v>
      </c>
      <c r="I182" s="6"/>
      <c r="J182" s="6"/>
      <c r="K182" s="6"/>
      <c r="M182" s="9">
        <f t="shared" si="3"/>
        <v>17500</v>
      </c>
    </row>
    <row r="183" spans="1:13">
      <c r="I183" s="6"/>
      <c r="J183" s="6"/>
      <c r="K183" s="6"/>
      <c r="M183" s="9">
        <f t="shared" si="3"/>
        <v>0</v>
      </c>
    </row>
    <row r="184" spans="1:13">
      <c r="I184" s="6"/>
      <c r="J184" s="6"/>
      <c r="K184" s="6"/>
      <c r="M184" s="9">
        <f t="shared" si="3"/>
        <v>0</v>
      </c>
    </row>
    <row r="185" spans="1:13">
      <c r="M185" s="9">
        <f t="shared" si="3"/>
        <v>0</v>
      </c>
    </row>
    <row r="186" spans="1:13">
      <c r="M186" s="9">
        <f t="shared" si="3"/>
        <v>0</v>
      </c>
    </row>
    <row r="187" spans="1:13">
      <c r="M187" s="9">
        <f t="shared" ref="M187:M228" si="4">SUM(D187:L187)</f>
        <v>0</v>
      </c>
    </row>
    <row r="188" spans="1:13">
      <c r="I188" s="6"/>
      <c r="J188" s="6"/>
      <c r="L188" s="6"/>
      <c r="M188" s="9">
        <f t="shared" si="4"/>
        <v>0</v>
      </c>
    </row>
    <row r="189" spans="1:13">
      <c r="B189" s="54" t="s">
        <v>36</v>
      </c>
      <c r="C189" s="78"/>
      <c r="D189" s="6">
        <v>15000</v>
      </c>
      <c r="E189" s="6">
        <v>2000</v>
      </c>
      <c r="F189" s="6">
        <v>500</v>
      </c>
      <c r="G189" s="6">
        <v>3000</v>
      </c>
      <c r="H189" s="6">
        <v>3500</v>
      </c>
      <c r="I189" s="6">
        <v>10500</v>
      </c>
      <c r="J189" s="6">
        <v>59500</v>
      </c>
      <c r="L189" s="6">
        <v>7050</v>
      </c>
      <c r="M189" s="9">
        <f t="shared" si="4"/>
        <v>101050</v>
      </c>
    </row>
    <row r="190" spans="1:13" s="57" customFormat="1">
      <c r="A190" s="3"/>
      <c r="B190" s="58" t="s">
        <v>260</v>
      </c>
      <c r="C190" s="78"/>
      <c r="D190" s="6"/>
      <c r="E190" s="6"/>
      <c r="F190" s="6"/>
      <c r="G190" s="6">
        <v>1500</v>
      </c>
      <c r="H190" s="6"/>
      <c r="I190" s="6"/>
      <c r="J190" s="6"/>
      <c r="K190" s="3"/>
      <c r="L190" s="6"/>
      <c r="M190" s="9">
        <f t="shared" si="4"/>
        <v>1500</v>
      </c>
    </row>
    <row r="191" spans="1:13">
      <c r="B191" s="54" t="s">
        <v>37</v>
      </c>
      <c r="C191" s="78"/>
      <c r="D191" s="6">
        <v>15000</v>
      </c>
      <c r="I191" s="6"/>
      <c r="J191" s="6"/>
      <c r="L191" s="6"/>
      <c r="M191" s="9">
        <f t="shared" si="4"/>
        <v>15000</v>
      </c>
    </row>
    <row r="192" spans="1:13">
      <c r="B192" s="54" t="s">
        <v>256</v>
      </c>
      <c r="C192" s="78"/>
      <c r="D192" s="6">
        <v>15000</v>
      </c>
      <c r="I192" s="6"/>
      <c r="J192" s="6"/>
      <c r="L192" s="6"/>
      <c r="M192" s="9">
        <f t="shared" si="4"/>
        <v>15000</v>
      </c>
    </row>
    <row r="193" spans="1:13">
      <c r="B193" s="54" t="s">
        <v>47</v>
      </c>
      <c r="C193" s="78"/>
      <c r="D193" s="6">
        <v>15000</v>
      </c>
      <c r="I193" s="6"/>
      <c r="J193" s="6"/>
      <c r="L193" s="6"/>
      <c r="M193" s="9">
        <f t="shared" si="4"/>
        <v>15000</v>
      </c>
    </row>
    <row r="194" spans="1:13">
      <c r="B194" s="54" t="s">
        <v>48</v>
      </c>
      <c r="C194" s="78"/>
      <c r="D194" s="6">
        <v>15000</v>
      </c>
      <c r="E194" s="6">
        <v>2000</v>
      </c>
      <c r="I194" s="6"/>
      <c r="J194" s="6"/>
      <c r="L194" s="6"/>
      <c r="M194" s="9">
        <f t="shared" si="4"/>
        <v>17000</v>
      </c>
    </row>
    <row r="195" spans="1:13">
      <c r="B195" s="54" t="s">
        <v>38</v>
      </c>
      <c r="C195" s="78"/>
      <c r="D195" s="6">
        <v>15000</v>
      </c>
      <c r="E195" s="6">
        <v>2000</v>
      </c>
      <c r="F195" s="6">
        <v>500</v>
      </c>
      <c r="G195" s="6">
        <v>3000</v>
      </c>
      <c r="H195" s="6">
        <v>3500</v>
      </c>
      <c r="I195" s="6">
        <v>10500</v>
      </c>
      <c r="J195" s="6">
        <v>34500</v>
      </c>
      <c r="L195" s="6">
        <v>7050</v>
      </c>
      <c r="M195" s="9">
        <f t="shared" si="4"/>
        <v>76050</v>
      </c>
    </row>
    <row r="196" spans="1:13">
      <c r="B196" s="54" t="s">
        <v>49</v>
      </c>
      <c r="C196" s="78"/>
      <c r="D196" s="6">
        <v>15000</v>
      </c>
      <c r="I196" s="6"/>
      <c r="J196" s="6"/>
      <c r="L196" s="6"/>
      <c r="M196" s="9">
        <f t="shared" si="4"/>
        <v>15000</v>
      </c>
    </row>
    <row r="197" spans="1:13">
      <c r="B197" s="54" t="s">
        <v>257</v>
      </c>
      <c r="C197" s="78"/>
      <c r="D197" s="6">
        <v>15000</v>
      </c>
      <c r="E197" s="6">
        <v>2000</v>
      </c>
      <c r="F197" s="6">
        <v>500</v>
      </c>
      <c r="I197" s="6"/>
      <c r="J197" s="6"/>
      <c r="L197" s="6">
        <v>2550</v>
      </c>
      <c r="M197" s="9">
        <f t="shared" si="4"/>
        <v>20050</v>
      </c>
    </row>
    <row r="198" spans="1:13">
      <c r="B198" s="54" t="s">
        <v>39</v>
      </c>
      <c r="C198" s="78"/>
      <c r="D198" s="6">
        <v>15000</v>
      </c>
      <c r="E198" s="6">
        <v>2000</v>
      </c>
      <c r="F198" s="6">
        <v>500</v>
      </c>
      <c r="G198" s="6">
        <v>3000</v>
      </c>
      <c r="I198" s="6"/>
      <c r="J198" s="6"/>
      <c r="L198" s="6">
        <v>3500</v>
      </c>
      <c r="M198" s="9">
        <f t="shared" si="4"/>
        <v>24000</v>
      </c>
    </row>
    <row r="199" spans="1:13">
      <c r="B199" s="54" t="s">
        <v>40</v>
      </c>
      <c r="C199" s="78"/>
      <c r="D199" s="6">
        <v>15000</v>
      </c>
      <c r="F199" s="6">
        <v>500</v>
      </c>
      <c r="I199" s="6"/>
      <c r="J199" s="6"/>
      <c r="L199" s="6">
        <v>2500</v>
      </c>
      <c r="M199" s="9">
        <f t="shared" si="4"/>
        <v>18000</v>
      </c>
    </row>
    <row r="200" spans="1:13">
      <c r="B200" s="54" t="s">
        <v>258</v>
      </c>
      <c r="C200" s="78"/>
      <c r="D200" s="6">
        <v>15000</v>
      </c>
      <c r="E200" s="6">
        <v>2000</v>
      </c>
      <c r="I200" s="6"/>
      <c r="J200" s="6"/>
      <c r="L200" s="6"/>
      <c r="M200" s="9">
        <f t="shared" si="4"/>
        <v>17000</v>
      </c>
    </row>
    <row r="201" spans="1:13">
      <c r="B201" s="54" t="s">
        <v>52</v>
      </c>
      <c r="C201" s="78"/>
      <c r="D201" s="6">
        <v>15000</v>
      </c>
      <c r="I201" s="6"/>
      <c r="J201" s="6"/>
      <c r="L201" s="6"/>
      <c r="M201" s="9">
        <f t="shared" si="4"/>
        <v>15000</v>
      </c>
    </row>
    <row r="202" spans="1:13">
      <c r="B202" s="54" t="s">
        <v>53</v>
      </c>
      <c r="C202" s="78"/>
      <c r="D202" s="6">
        <v>15000</v>
      </c>
      <c r="I202" s="6"/>
      <c r="J202" s="6"/>
      <c r="L202" s="6"/>
      <c r="M202" s="9">
        <f t="shared" si="4"/>
        <v>15000</v>
      </c>
    </row>
    <row r="203" spans="1:13">
      <c r="B203" s="54" t="s">
        <v>54</v>
      </c>
      <c r="C203" s="78"/>
      <c r="D203" s="6">
        <v>15000</v>
      </c>
      <c r="E203" s="6">
        <v>2000</v>
      </c>
      <c r="I203" s="6"/>
      <c r="J203" s="6"/>
      <c r="L203" s="6"/>
      <c r="M203" s="9">
        <f t="shared" si="4"/>
        <v>17000</v>
      </c>
    </row>
    <row r="204" spans="1:13">
      <c r="B204" s="54" t="s">
        <v>55</v>
      </c>
      <c r="C204" s="78"/>
      <c r="D204" s="6">
        <v>15000</v>
      </c>
      <c r="E204" s="6">
        <v>2000</v>
      </c>
      <c r="F204" s="6">
        <v>500</v>
      </c>
      <c r="G204" s="6">
        <v>3000</v>
      </c>
      <c r="I204" s="6"/>
      <c r="J204" s="6"/>
      <c r="L204" s="6">
        <v>5200</v>
      </c>
      <c r="M204" s="9">
        <f t="shared" si="4"/>
        <v>25700</v>
      </c>
    </row>
    <row r="205" spans="1:13">
      <c r="B205" s="54" t="s">
        <v>41</v>
      </c>
      <c r="C205" s="78"/>
      <c r="D205" s="6">
        <v>15000</v>
      </c>
      <c r="E205" s="6">
        <v>2000</v>
      </c>
      <c r="F205" s="6">
        <v>500</v>
      </c>
      <c r="G205" s="6">
        <v>3000</v>
      </c>
      <c r="I205" s="6"/>
      <c r="J205" s="6"/>
      <c r="L205" s="6">
        <v>3500</v>
      </c>
      <c r="M205" s="9">
        <f t="shared" si="4"/>
        <v>24000</v>
      </c>
    </row>
    <row r="206" spans="1:13">
      <c r="B206" s="54" t="s">
        <v>56</v>
      </c>
      <c r="C206" s="78"/>
      <c r="D206" s="6">
        <v>15000</v>
      </c>
      <c r="I206" s="6"/>
      <c r="J206" s="6"/>
      <c r="K206" s="6"/>
      <c r="L206" s="6"/>
      <c r="M206" s="9">
        <f t="shared" si="4"/>
        <v>15000</v>
      </c>
    </row>
    <row r="207" spans="1:13" s="55" customFormat="1">
      <c r="A207" s="3"/>
      <c r="B207" s="56" t="s">
        <v>42</v>
      </c>
      <c r="C207" s="78"/>
      <c r="D207" s="6"/>
      <c r="E207" s="6">
        <v>2000</v>
      </c>
      <c r="F207" s="6">
        <v>500</v>
      </c>
      <c r="G207" s="6">
        <v>3000</v>
      </c>
      <c r="H207" s="6">
        <v>3500</v>
      </c>
      <c r="I207" s="6">
        <v>10500</v>
      </c>
      <c r="J207" s="6">
        <v>59500</v>
      </c>
      <c r="K207" s="6">
        <v>55000</v>
      </c>
      <c r="L207" s="6">
        <v>7050</v>
      </c>
      <c r="M207" s="9">
        <f t="shared" si="4"/>
        <v>141050</v>
      </c>
    </row>
    <row r="208" spans="1:13">
      <c r="B208" s="54" t="s">
        <v>57</v>
      </c>
      <c r="C208" s="78"/>
      <c r="D208" s="6">
        <v>15000</v>
      </c>
      <c r="E208" s="6">
        <v>2000</v>
      </c>
      <c r="I208" s="6"/>
      <c r="J208" s="6"/>
      <c r="L208" s="6"/>
      <c r="M208" s="9">
        <f t="shared" si="4"/>
        <v>17000</v>
      </c>
    </row>
    <row r="209" spans="1:13">
      <c r="B209" s="54" t="s">
        <v>59</v>
      </c>
      <c r="C209" s="78"/>
      <c r="D209" s="6">
        <v>15000</v>
      </c>
      <c r="I209" s="6"/>
      <c r="J209" s="6"/>
      <c r="L209" s="6"/>
      <c r="M209" s="9">
        <f t="shared" si="4"/>
        <v>15000</v>
      </c>
    </row>
    <row r="210" spans="1:13">
      <c r="B210" s="54" t="s">
        <v>43</v>
      </c>
      <c r="C210" s="78"/>
      <c r="D210" s="6">
        <v>15000</v>
      </c>
      <c r="F210" s="6">
        <v>500</v>
      </c>
      <c r="I210" s="6"/>
      <c r="J210" s="6"/>
      <c r="L210" s="6">
        <v>2500</v>
      </c>
      <c r="M210" s="9">
        <f t="shared" si="4"/>
        <v>18000</v>
      </c>
    </row>
    <row r="211" spans="1:13">
      <c r="B211" s="54" t="s">
        <v>60</v>
      </c>
      <c r="C211" s="78"/>
      <c r="D211" s="6">
        <v>15000</v>
      </c>
      <c r="I211" s="6"/>
      <c r="J211" s="6"/>
      <c r="L211" s="6"/>
      <c r="M211" s="9">
        <f t="shared" si="4"/>
        <v>15000</v>
      </c>
    </row>
    <row r="212" spans="1:13">
      <c r="B212" s="54" t="s">
        <v>259</v>
      </c>
      <c r="C212" s="78"/>
      <c r="D212" s="6">
        <v>15000</v>
      </c>
      <c r="E212" s="6">
        <v>2000</v>
      </c>
      <c r="F212" s="6">
        <v>500</v>
      </c>
      <c r="I212" s="6"/>
      <c r="J212" s="6"/>
      <c r="L212" s="6">
        <v>2500</v>
      </c>
      <c r="M212" s="9">
        <f t="shared" si="4"/>
        <v>20000</v>
      </c>
    </row>
    <row r="213" spans="1:13">
      <c r="B213" s="54" t="s">
        <v>44</v>
      </c>
      <c r="C213" s="78"/>
      <c r="D213" s="6">
        <v>15000</v>
      </c>
      <c r="E213" s="6">
        <v>2000</v>
      </c>
      <c r="F213" s="6">
        <v>500</v>
      </c>
      <c r="G213" s="6">
        <v>3000</v>
      </c>
      <c r="I213" s="6"/>
      <c r="J213" s="6"/>
      <c r="L213" s="6">
        <v>3500</v>
      </c>
      <c r="M213" s="9">
        <f t="shared" si="4"/>
        <v>24000</v>
      </c>
    </row>
    <row r="214" spans="1:13">
      <c r="B214" s="54" t="s">
        <v>61</v>
      </c>
      <c r="C214" s="78"/>
      <c r="D214" s="6">
        <v>15000</v>
      </c>
      <c r="I214" s="6"/>
      <c r="J214" s="6"/>
      <c r="L214" s="6"/>
      <c r="M214" s="9">
        <f t="shared" si="4"/>
        <v>15000</v>
      </c>
    </row>
    <row r="215" spans="1:13">
      <c r="B215" s="54" t="s">
        <v>62</v>
      </c>
      <c r="C215" s="78"/>
      <c r="D215" s="6">
        <v>11000</v>
      </c>
      <c r="I215" s="6"/>
      <c r="J215" s="6"/>
      <c r="K215" s="6"/>
      <c r="L215" s="6"/>
      <c r="M215" s="9">
        <f t="shared" si="4"/>
        <v>11000</v>
      </c>
    </row>
    <row r="216" spans="1:13">
      <c r="B216" s="56" t="s">
        <v>45</v>
      </c>
      <c r="C216" s="78"/>
      <c r="E216" s="6">
        <v>2000</v>
      </c>
      <c r="F216" s="6">
        <v>500</v>
      </c>
      <c r="G216" s="6">
        <v>3000</v>
      </c>
      <c r="H216" s="6">
        <v>3500</v>
      </c>
      <c r="I216" s="6"/>
      <c r="J216" s="6"/>
      <c r="K216" s="6">
        <v>55000</v>
      </c>
      <c r="L216" s="6">
        <v>7200</v>
      </c>
      <c r="M216" s="9">
        <f t="shared" si="4"/>
        <v>71200</v>
      </c>
    </row>
    <row r="217" spans="1:13">
      <c r="I217" s="6"/>
      <c r="J217" s="6"/>
      <c r="L217" s="6"/>
      <c r="M217" s="9">
        <f t="shared" si="4"/>
        <v>0</v>
      </c>
    </row>
    <row r="218" spans="1:13">
      <c r="L218" s="6"/>
      <c r="M218" s="9">
        <f t="shared" si="4"/>
        <v>0</v>
      </c>
    </row>
    <row r="219" spans="1:13">
      <c r="B219" s="3" t="s">
        <v>261</v>
      </c>
      <c r="D219" s="6">
        <v>8000</v>
      </c>
      <c r="F219" s="6">
        <v>500</v>
      </c>
      <c r="L219" s="3">
        <v>3050</v>
      </c>
      <c r="M219" s="9">
        <f t="shared" si="4"/>
        <v>11550</v>
      </c>
    </row>
    <row r="220" spans="1:13" s="57" customFormat="1">
      <c r="A220" s="3"/>
      <c r="B220" s="3" t="s">
        <v>263</v>
      </c>
      <c r="C220" s="91"/>
      <c r="D220" s="6"/>
      <c r="E220" s="6">
        <v>2000</v>
      </c>
      <c r="F220" s="6">
        <v>500</v>
      </c>
      <c r="G220" s="6">
        <v>3000</v>
      </c>
      <c r="H220" s="6">
        <v>1300</v>
      </c>
      <c r="I220" s="3"/>
      <c r="J220" s="3"/>
      <c r="K220" s="3"/>
      <c r="L220" s="3"/>
      <c r="M220" s="9">
        <f t="shared" si="4"/>
        <v>6800</v>
      </c>
    </row>
    <row r="221" spans="1:13">
      <c r="B221" s="3" t="s">
        <v>262</v>
      </c>
      <c r="D221" s="6">
        <v>7950</v>
      </c>
      <c r="E221" s="6">
        <v>2000</v>
      </c>
      <c r="F221" s="6">
        <v>500</v>
      </c>
      <c r="G221" s="6">
        <v>3000</v>
      </c>
      <c r="H221" s="6">
        <v>3500</v>
      </c>
      <c r="L221" s="3">
        <v>7050</v>
      </c>
      <c r="M221" s="9">
        <f t="shared" si="4"/>
        <v>24000</v>
      </c>
    </row>
    <row r="222" spans="1:13">
      <c r="B222" s="7" t="s">
        <v>199</v>
      </c>
      <c r="C222" s="90"/>
      <c r="D222" s="6">
        <v>15000</v>
      </c>
      <c r="E222" s="6">
        <v>2000</v>
      </c>
      <c r="M222" s="9">
        <f t="shared" si="4"/>
        <v>17000</v>
      </c>
    </row>
    <row r="223" spans="1:13" s="57" customFormat="1">
      <c r="A223" s="3"/>
      <c r="B223" s="7" t="s">
        <v>264</v>
      </c>
      <c r="C223" s="90"/>
      <c r="D223" s="6"/>
      <c r="E223" s="6"/>
      <c r="F223" s="6"/>
      <c r="G223" s="6"/>
      <c r="H223" s="6"/>
      <c r="I223" s="3"/>
      <c r="J223" s="3"/>
      <c r="K223" s="3"/>
      <c r="L223" s="3">
        <v>1600</v>
      </c>
      <c r="M223" s="9">
        <f t="shared" si="4"/>
        <v>1600</v>
      </c>
    </row>
    <row r="224" spans="1:13" s="57" customFormat="1">
      <c r="A224" s="3"/>
      <c r="B224" s="7" t="s">
        <v>265</v>
      </c>
      <c r="C224" s="90"/>
      <c r="D224" s="6"/>
      <c r="E224" s="6"/>
      <c r="F224" s="6"/>
      <c r="G224" s="6"/>
      <c r="H224" s="6"/>
      <c r="I224" s="3"/>
      <c r="J224" s="3"/>
      <c r="K224" s="3"/>
      <c r="L224" s="3">
        <v>700</v>
      </c>
      <c r="M224" s="9">
        <f t="shared" si="4"/>
        <v>700</v>
      </c>
    </row>
    <row r="225" spans="1:15" s="57" customFormat="1">
      <c r="A225" s="3"/>
      <c r="B225" s="7" t="s">
        <v>266</v>
      </c>
      <c r="C225" s="90"/>
      <c r="D225" s="6"/>
      <c r="E225" s="6"/>
      <c r="F225" s="6"/>
      <c r="G225" s="6"/>
      <c r="H225" s="6"/>
      <c r="I225" s="3"/>
      <c r="J225" s="3"/>
      <c r="K225" s="3"/>
      <c r="L225" s="3">
        <v>1000</v>
      </c>
      <c r="M225" s="9">
        <f t="shared" si="4"/>
        <v>1000</v>
      </c>
    </row>
    <row r="226" spans="1:15" s="57" customFormat="1">
      <c r="A226" s="3"/>
      <c r="B226" s="7" t="s">
        <v>267</v>
      </c>
      <c r="C226" s="90"/>
      <c r="D226" s="6"/>
      <c r="E226" s="6"/>
      <c r="F226" s="6"/>
      <c r="G226" s="6"/>
      <c r="H226" s="6"/>
      <c r="I226" s="3"/>
      <c r="J226" s="3"/>
      <c r="K226" s="3"/>
      <c r="L226" s="3">
        <v>1000</v>
      </c>
      <c r="M226" s="9">
        <f t="shared" si="4"/>
        <v>1000</v>
      </c>
    </row>
    <row r="227" spans="1:15" s="57" customFormat="1">
      <c r="A227" s="3"/>
      <c r="B227" s="7" t="s">
        <v>268</v>
      </c>
      <c r="C227" s="90"/>
      <c r="D227" s="6"/>
      <c r="E227" s="6"/>
      <c r="F227" s="6"/>
      <c r="G227" s="6"/>
      <c r="H227" s="6"/>
      <c r="I227" s="3"/>
      <c r="J227" s="3"/>
      <c r="K227" s="3"/>
      <c r="L227" s="3">
        <v>1000</v>
      </c>
      <c r="M227" s="9">
        <f t="shared" si="4"/>
        <v>1000</v>
      </c>
    </row>
    <row r="228" spans="1:15" s="57" customFormat="1">
      <c r="A228" s="3"/>
      <c r="B228" s="7" t="s">
        <v>269</v>
      </c>
      <c r="C228" s="90"/>
      <c r="D228" s="6"/>
      <c r="E228" s="6"/>
      <c r="F228" s="6"/>
      <c r="G228" s="6"/>
      <c r="H228" s="6"/>
      <c r="I228" s="3"/>
      <c r="J228" s="3"/>
      <c r="K228" s="3"/>
      <c r="L228" s="3">
        <v>550</v>
      </c>
      <c r="M228" s="9">
        <f t="shared" si="4"/>
        <v>550</v>
      </c>
    </row>
    <row r="235" spans="1:15">
      <c r="D235" s="6">
        <f>SUM(D3:D234)</f>
        <v>1893950</v>
      </c>
      <c r="E235" s="6">
        <f t="shared" ref="E235:O235" si="5">SUM(E3:E234)</f>
        <v>150000</v>
      </c>
      <c r="F235" s="6">
        <f t="shared" si="5"/>
        <v>26500</v>
      </c>
      <c r="G235" s="6">
        <f t="shared" si="5"/>
        <v>49000</v>
      </c>
      <c r="H235" s="6">
        <f t="shared" si="5"/>
        <v>99300</v>
      </c>
      <c r="I235" s="6">
        <f t="shared" si="5"/>
        <v>189000</v>
      </c>
      <c r="J235" s="6">
        <f t="shared" si="5"/>
        <v>1043500</v>
      </c>
      <c r="K235" s="6">
        <f t="shared" si="5"/>
        <v>1167000</v>
      </c>
      <c r="L235" s="6">
        <f t="shared" si="5"/>
        <v>131889</v>
      </c>
      <c r="M235" s="6">
        <f>SUM(M3:M234)-9383</f>
        <v>4688756</v>
      </c>
      <c r="N235" s="6">
        <f t="shared" si="5"/>
        <v>0</v>
      </c>
      <c r="O235" s="6">
        <f t="shared" si="5"/>
        <v>0</v>
      </c>
    </row>
  </sheetData>
  <sortState ref="A148:M185">
    <sortCondition ref="B148:B18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87"/>
  <sheetViews>
    <sheetView topLeftCell="C164" workbookViewId="0">
      <selection activeCell="C149" sqref="C149:L223"/>
    </sheetView>
  </sheetViews>
  <sheetFormatPr defaultRowHeight="15"/>
  <cols>
    <col min="1" max="1" width="7.85546875" style="91" customWidth="1"/>
    <col min="2" max="2" width="36" style="91" customWidth="1"/>
    <col min="3" max="12" width="10.7109375" style="91" customWidth="1"/>
    <col min="13" max="13" width="11.85546875" customWidth="1"/>
    <col min="15" max="15" width="10.5703125" bestFit="1" customWidth="1"/>
  </cols>
  <sheetData>
    <row r="1" spans="1:13" ht="18.75">
      <c r="B1" s="193" t="s">
        <v>310</v>
      </c>
      <c r="C1" s="193"/>
      <c r="D1" s="193"/>
      <c r="E1" s="193"/>
      <c r="F1" s="193"/>
      <c r="G1" s="193"/>
      <c r="H1" s="193"/>
      <c r="I1" s="193"/>
      <c r="J1" s="193"/>
      <c r="K1" s="193"/>
    </row>
    <row r="2" spans="1:13">
      <c r="C2" s="6" t="s">
        <v>161</v>
      </c>
      <c r="D2" s="6" t="s">
        <v>162</v>
      </c>
      <c r="E2" s="6" t="s">
        <v>163</v>
      </c>
      <c r="F2" s="6" t="s">
        <v>165</v>
      </c>
      <c r="G2" s="6" t="s">
        <v>164</v>
      </c>
      <c r="H2" s="6" t="s">
        <v>237</v>
      </c>
      <c r="I2" s="6" t="s">
        <v>63</v>
      </c>
      <c r="J2" s="6" t="s">
        <v>167</v>
      </c>
      <c r="K2" s="6" t="s">
        <v>243</v>
      </c>
    </row>
    <row r="3" spans="1:13">
      <c r="E3" s="6"/>
    </row>
    <row r="4" spans="1:13">
      <c r="B4" s="90" t="s">
        <v>270</v>
      </c>
      <c r="C4" s="6">
        <v>10000</v>
      </c>
      <c r="D4" s="6"/>
      <c r="E4" s="6"/>
      <c r="F4" s="6"/>
      <c r="G4" s="6"/>
      <c r="H4" s="6"/>
      <c r="I4" s="6"/>
      <c r="J4" s="6"/>
      <c r="K4" s="6"/>
      <c r="L4" s="6"/>
      <c r="M4" s="1">
        <f t="shared" ref="M4:M13" si="0">SUM(C4:L4)</f>
        <v>10000</v>
      </c>
    </row>
    <row r="5" spans="1:13">
      <c r="B5" s="90" t="s">
        <v>271</v>
      </c>
      <c r="C5" s="6">
        <v>10000</v>
      </c>
      <c r="D5" s="6"/>
      <c r="E5" s="6"/>
      <c r="F5" s="6"/>
      <c r="G5" s="6"/>
      <c r="H5" s="6"/>
      <c r="I5" s="6"/>
      <c r="J5" s="6"/>
      <c r="K5" s="6"/>
      <c r="L5" s="6"/>
      <c r="M5" s="1">
        <f t="shared" si="0"/>
        <v>10000</v>
      </c>
    </row>
    <row r="6" spans="1:13">
      <c r="B6" s="90" t="s">
        <v>311</v>
      </c>
      <c r="C6" s="6"/>
      <c r="D6" s="6">
        <v>2000</v>
      </c>
      <c r="E6" s="6">
        <v>500</v>
      </c>
      <c r="F6" s="6">
        <v>500</v>
      </c>
      <c r="G6" s="6">
        <v>3200</v>
      </c>
      <c r="H6" s="6">
        <v>11000</v>
      </c>
      <c r="I6" s="6">
        <v>49000</v>
      </c>
      <c r="J6" s="6">
        <v>55000</v>
      </c>
      <c r="K6" s="6">
        <v>1800</v>
      </c>
      <c r="L6" s="6"/>
      <c r="M6" s="1">
        <f t="shared" si="0"/>
        <v>123000</v>
      </c>
    </row>
    <row r="7" spans="1:13">
      <c r="B7" s="90" t="s">
        <v>312</v>
      </c>
      <c r="C7" s="6"/>
      <c r="D7" s="6">
        <v>2000</v>
      </c>
      <c r="E7" s="6">
        <v>500</v>
      </c>
      <c r="F7" s="6">
        <v>500</v>
      </c>
      <c r="G7" s="6">
        <v>3200</v>
      </c>
      <c r="H7" s="6">
        <v>11000</v>
      </c>
      <c r="I7" s="6">
        <v>49000</v>
      </c>
      <c r="J7" s="6">
        <v>55000</v>
      </c>
      <c r="K7" s="6">
        <v>900</v>
      </c>
      <c r="L7" s="6"/>
      <c r="M7" s="1">
        <f t="shared" si="0"/>
        <v>122100</v>
      </c>
    </row>
    <row r="8" spans="1:13">
      <c r="B8" s="90" t="s">
        <v>272</v>
      </c>
      <c r="C8" s="6">
        <v>10000</v>
      </c>
      <c r="D8" s="6"/>
      <c r="E8" s="6"/>
      <c r="F8" s="6"/>
      <c r="G8" s="6"/>
      <c r="H8" s="6"/>
      <c r="I8" s="6"/>
      <c r="J8" s="6"/>
      <c r="K8" s="6"/>
      <c r="L8" s="6"/>
      <c r="M8" s="1">
        <f t="shared" si="0"/>
        <v>10000</v>
      </c>
    </row>
    <row r="9" spans="1:13">
      <c r="B9" s="90" t="s">
        <v>273</v>
      </c>
      <c r="C9" s="6">
        <v>10000</v>
      </c>
      <c r="D9" s="6"/>
      <c r="E9" s="6"/>
      <c r="F9" s="6"/>
      <c r="G9" s="6"/>
      <c r="H9" s="6"/>
      <c r="I9" s="6"/>
      <c r="J9" s="6"/>
      <c r="K9" s="6"/>
      <c r="L9" s="6"/>
      <c r="M9" s="1">
        <f t="shared" si="0"/>
        <v>10000</v>
      </c>
    </row>
    <row r="10" spans="1:13">
      <c r="B10" s="90" t="s">
        <v>274</v>
      </c>
      <c r="C10" s="6">
        <v>10000</v>
      </c>
      <c r="D10" s="6"/>
      <c r="E10" s="6"/>
      <c r="F10" s="6"/>
      <c r="G10" s="6"/>
      <c r="H10" s="6"/>
      <c r="I10" s="6"/>
      <c r="J10" s="6"/>
      <c r="K10" s="6"/>
      <c r="L10" s="6"/>
      <c r="M10" s="1">
        <f t="shared" si="0"/>
        <v>10000</v>
      </c>
    </row>
    <row r="11" spans="1:13">
      <c r="B11" s="90" t="s">
        <v>313</v>
      </c>
      <c r="C11" s="6"/>
      <c r="D11" s="6">
        <v>2000</v>
      </c>
      <c r="E11" s="6">
        <v>500</v>
      </c>
      <c r="F11" s="6">
        <v>500</v>
      </c>
      <c r="G11" s="6">
        <v>3200</v>
      </c>
      <c r="H11" s="6">
        <v>11000</v>
      </c>
      <c r="I11" s="6">
        <v>49000</v>
      </c>
      <c r="J11" s="6">
        <v>55000</v>
      </c>
      <c r="K11" s="6">
        <v>1900</v>
      </c>
      <c r="L11" s="6"/>
      <c r="M11" s="1">
        <f t="shared" si="0"/>
        <v>123100</v>
      </c>
    </row>
    <row r="12" spans="1:13">
      <c r="B12" s="90" t="s">
        <v>275</v>
      </c>
      <c r="C12" s="6">
        <v>10000</v>
      </c>
      <c r="D12" s="6"/>
      <c r="E12" s="6"/>
      <c r="F12" s="6"/>
      <c r="G12" s="6"/>
      <c r="H12" s="6"/>
      <c r="I12" s="6"/>
      <c r="J12" s="6"/>
      <c r="K12" s="6"/>
      <c r="L12" s="6"/>
      <c r="M12" s="1">
        <f t="shared" si="0"/>
        <v>10000</v>
      </c>
    </row>
    <row r="13" spans="1:13">
      <c r="B13" s="90" t="s">
        <v>404</v>
      </c>
      <c r="C13" s="6">
        <v>10000</v>
      </c>
      <c r="D13" s="6"/>
      <c r="E13" s="6"/>
      <c r="F13" s="6"/>
      <c r="G13" s="6"/>
      <c r="H13" s="6"/>
      <c r="I13" s="6"/>
      <c r="J13" s="6"/>
      <c r="K13" s="6"/>
      <c r="L13" s="6"/>
      <c r="M13" s="1">
        <f t="shared" si="0"/>
        <v>10000</v>
      </c>
    </row>
    <row r="14" spans="1:13" s="79" customFormat="1">
      <c r="A14" s="91"/>
      <c r="B14" s="90" t="s">
        <v>405</v>
      </c>
      <c r="C14" s="6">
        <v>10000</v>
      </c>
      <c r="D14" s="6"/>
      <c r="E14" s="6"/>
      <c r="F14" s="6"/>
      <c r="G14" s="6"/>
      <c r="H14" s="6"/>
      <c r="I14" s="6"/>
      <c r="J14" s="6"/>
      <c r="K14" s="6"/>
      <c r="L14" s="6"/>
      <c r="M14" s="1"/>
    </row>
    <row r="15" spans="1:13" s="60" customFormat="1">
      <c r="A15" s="91"/>
      <c r="B15" s="90" t="s">
        <v>332</v>
      </c>
      <c r="C15" s="6"/>
      <c r="D15" s="6"/>
      <c r="E15" s="6"/>
      <c r="F15" s="6"/>
      <c r="G15" s="6"/>
      <c r="H15" s="6"/>
      <c r="I15" s="6"/>
      <c r="J15" s="6"/>
      <c r="K15" s="6">
        <v>1200</v>
      </c>
      <c r="L15" s="6"/>
      <c r="M15" s="1">
        <f>SUM(C15:L15)</f>
        <v>1200</v>
      </c>
    </row>
    <row r="16" spans="1:13" s="79" customFormat="1">
      <c r="A16" s="91"/>
      <c r="B16" s="90" t="s">
        <v>406</v>
      </c>
      <c r="C16" s="6">
        <v>10000</v>
      </c>
      <c r="D16" s="6"/>
      <c r="E16" s="6"/>
      <c r="F16" s="6"/>
      <c r="G16" s="6"/>
      <c r="H16" s="6"/>
      <c r="I16" s="6"/>
      <c r="J16" s="6"/>
      <c r="K16" s="6"/>
      <c r="L16" s="6"/>
      <c r="M16" s="1"/>
    </row>
    <row r="17" spans="1:13" s="61" customFormat="1">
      <c r="A17" s="91"/>
      <c r="B17" s="90" t="s">
        <v>333</v>
      </c>
      <c r="C17" s="6">
        <v>10000</v>
      </c>
      <c r="D17" s="6"/>
      <c r="E17" s="6"/>
      <c r="F17" s="6"/>
      <c r="G17" s="6"/>
      <c r="H17" s="6"/>
      <c r="I17" s="6"/>
      <c r="J17" s="6"/>
      <c r="K17" s="6">
        <v>9000</v>
      </c>
      <c r="L17" s="6"/>
      <c r="M17" s="1">
        <f>SUM(C17:L17)</f>
        <v>19000</v>
      </c>
    </row>
    <row r="18" spans="1:13" s="79" customFormat="1">
      <c r="A18" s="91"/>
      <c r="B18" s="90" t="s">
        <v>407</v>
      </c>
      <c r="C18" s="6">
        <v>10000</v>
      </c>
      <c r="D18" s="6"/>
      <c r="E18" s="6"/>
      <c r="F18" s="6"/>
      <c r="G18" s="6"/>
      <c r="H18" s="6"/>
      <c r="I18" s="6"/>
      <c r="J18" s="6"/>
      <c r="K18" s="6"/>
      <c r="L18" s="6"/>
      <c r="M18" s="1"/>
    </row>
    <row r="19" spans="1:13" s="79" customFormat="1">
      <c r="A19" s="91"/>
      <c r="B19" s="90" t="s">
        <v>408</v>
      </c>
      <c r="C19" s="6">
        <v>10000</v>
      </c>
      <c r="D19" s="6"/>
      <c r="E19" s="6"/>
      <c r="F19" s="6"/>
      <c r="G19" s="6"/>
      <c r="H19" s="6"/>
      <c r="I19" s="6"/>
      <c r="J19" s="6"/>
      <c r="K19" s="6"/>
      <c r="L19" s="6"/>
      <c r="M19" s="1"/>
    </row>
    <row r="20" spans="1:13">
      <c r="B20" s="90" t="s">
        <v>314</v>
      </c>
      <c r="C20" s="6"/>
      <c r="D20" s="6"/>
      <c r="E20" s="6"/>
      <c r="F20" s="6"/>
      <c r="G20" s="6"/>
      <c r="H20" s="6"/>
      <c r="I20" s="6"/>
      <c r="J20" s="6">
        <v>19000</v>
      </c>
      <c r="K20" s="6"/>
      <c r="L20" s="6"/>
      <c r="M20" s="1">
        <f>SUM(C20:L20)</f>
        <v>19000</v>
      </c>
    </row>
    <row r="21" spans="1:13" s="62" customFormat="1">
      <c r="A21" s="91"/>
      <c r="B21" s="90" t="s">
        <v>334</v>
      </c>
      <c r="C21" s="6">
        <v>10000</v>
      </c>
      <c r="D21" s="6"/>
      <c r="E21" s="6"/>
      <c r="F21" s="6"/>
      <c r="G21" s="6"/>
      <c r="H21" s="6"/>
      <c r="I21" s="6"/>
      <c r="J21" s="6"/>
      <c r="K21" s="6">
        <v>500</v>
      </c>
      <c r="L21" s="6"/>
      <c r="M21" s="1">
        <f>SUM(C21:L21)</f>
        <v>10500</v>
      </c>
    </row>
    <row r="22" spans="1:13" s="79" customFormat="1">
      <c r="A22" s="91"/>
      <c r="B22" s="90" t="s">
        <v>409</v>
      </c>
      <c r="C22" s="6">
        <v>10000</v>
      </c>
      <c r="D22" s="6"/>
      <c r="E22" s="6"/>
      <c r="F22" s="6"/>
      <c r="G22" s="6"/>
      <c r="H22" s="6"/>
      <c r="I22" s="6"/>
      <c r="J22" s="6"/>
      <c r="K22" s="6"/>
      <c r="L22" s="6"/>
      <c r="M22" s="1"/>
    </row>
    <row r="23" spans="1:13" s="59" customFormat="1">
      <c r="A23" s="91"/>
      <c r="B23" s="90" t="s">
        <v>325</v>
      </c>
      <c r="C23" s="6"/>
      <c r="D23" s="6">
        <v>2000</v>
      </c>
      <c r="E23" s="6">
        <v>500</v>
      </c>
      <c r="F23" s="6">
        <v>500</v>
      </c>
      <c r="G23" s="6">
        <v>3200</v>
      </c>
      <c r="H23" s="6"/>
      <c r="I23" s="6"/>
      <c r="J23" s="6"/>
      <c r="K23" s="6">
        <v>900</v>
      </c>
      <c r="L23" s="6"/>
      <c r="M23" s="1">
        <f>SUM(C23:L23)</f>
        <v>7100</v>
      </c>
    </row>
    <row r="24" spans="1:13" s="59" customFormat="1">
      <c r="A24" s="91"/>
      <c r="B24" s="90" t="s">
        <v>326</v>
      </c>
      <c r="C24" s="6"/>
      <c r="D24" s="6">
        <v>2000</v>
      </c>
      <c r="E24" s="6">
        <v>500</v>
      </c>
      <c r="F24" s="6">
        <v>500</v>
      </c>
      <c r="G24" s="6">
        <v>3200</v>
      </c>
      <c r="H24" s="6"/>
      <c r="I24" s="6"/>
      <c r="J24" s="6"/>
      <c r="K24" s="6">
        <v>900</v>
      </c>
      <c r="L24" s="6"/>
      <c r="M24" s="1">
        <f>SUM(C24:L24)</f>
        <v>7100</v>
      </c>
    </row>
    <row r="25" spans="1:13" s="79" customFormat="1">
      <c r="A25" s="91"/>
      <c r="B25" s="90" t="s">
        <v>410</v>
      </c>
      <c r="C25" s="6">
        <v>2000</v>
      </c>
      <c r="D25" s="6"/>
      <c r="E25" s="6"/>
      <c r="F25" s="6"/>
      <c r="G25" s="6"/>
      <c r="H25" s="6"/>
      <c r="I25" s="6"/>
      <c r="J25" s="6"/>
      <c r="K25" s="6"/>
      <c r="L25" s="6"/>
      <c r="M25" s="1"/>
    </row>
    <row r="26" spans="1:13">
      <c r="B26" s="90" t="s">
        <v>276</v>
      </c>
      <c r="C26" s="6">
        <v>7500</v>
      </c>
      <c r="D26" s="6"/>
      <c r="E26" s="6"/>
      <c r="F26" s="6"/>
      <c r="G26" s="6"/>
      <c r="H26" s="6"/>
      <c r="I26" s="6"/>
      <c r="J26" s="6"/>
      <c r="K26" s="6"/>
      <c r="L26" s="6"/>
      <c r="M26" s="1">
        <f t="shared" ref="M26:M69" si="1">SUM(C26:L26)</f>
        <v>7500</v>
      </c>
    </row>
    <row r="27" spans="1:13">
      <c r="B27" s="90" t="s">
        <v>277</v>
      </c>
      <c r="C27" s="6">
        <v>10000</v>
      </c>
      <c r="D27" s="6"/>
      <c r="E27" s="6"/>
      <c r="F27" s="6"/>
      <c r="G27" s="6"/>
      <c r="H27" s="6"/>
      <c r="I27" s="6"/>
      <c r="J27" s="6"/>
      <c r="K27" s="6"/>
      <c r="L27" s="6"/>
      <c r="M27" s="1">
        <f t="shared" si="1"/>
        <v>10000</v>
      </c>
    </row>
    <row r="28" spans="1:13">
      <c r="B28" s="90" t="s">
        <v>278</v>
      </c>
      <c r="C28" s="6">
        <v>10000</v>
      </c>
      <c r="D28" s="6">
        <v>2000</v>
      </c>
      <c r="E28" s="6">
        <v>500</v>
      </c>
      <c r="F28" s="6">
        <v>500</v>
      </c>
      <c r="G28" s="6"/>
      <c r="H28" s="6"/>
      <c r="I28" s="6"/>
      <c r="J28" s="6"/>
      <c r="K28" s="6"/>
      <c r="L28" s="6"/>
      <c r="M28" s="1">
        <f t="shared" si="1"/>
        <v>13000</v>
      </c>
    </row>
    <row r="29" spans="1:13">
      <c r="B29" s="90" t="s">
        <v>315</v>
      </c>
      <c r="C29" s="6"/>
      <c r="D29" s="6">
        <v>2000</v>
      </c>
      <c r="E29" s="6">
        <v>500</v>
      </c>
      <c r="F29" s="6">
        <v>500</v>
      </c>
      <c r="G29" s="6">
        <v>3200</v>
      </c>
      <c r="H29" s="6">
        <v>11000</v>
      </c>
      <c r="I29" s="6">
        <v>49000</v>
      </c>
      <c r="J29" s="6">
        <v>55000</v>
      </c>
      <c r="K29" s="6">
        <v>2100</v>
      </c>
      <c r="L29" s="6"/>
      <c r="M29" s="1">
        <f t="shared" si="1"/>
        <v>123300</v>
      </c>
    </row>
    <row r="30" spans="1:13" s="63" customFormat="1">
      <c r="A30" s="91"/>
      <c r="B30" s="90" t="s">
        <v>335</v>
      </c>
      <c r="C30" s="6"/>
      <c r="D30" s="6"/>
      <c r="E30" s="6"/>
      <c r="F30" s="6"/>
      <c r="G30" s="6"/>
      <c r="H30" s="6"/>
      <c r="I30" s="6"/>
      <c r="J30" s="6"/>
      <c r="K30" s="6">
        <v>1200</v>
      </c>
      <c r="L30" s="6"/>
      <c r="M30" s="1">
        <f t="shared" si="1"/>
        <v>1200</v>
      </c>
    </row>
    <row r="31" spans="1:13">
      <c r="B31" s="90" t="s">
        <v>279</v>
      </c>
      <c r="C31" s="6">
        <v>10000</v>
      </c>
      <c r="D31" s="6"/>
      <c r="E31" s="6"/>
      <c r="F31" s="6"/>
      <c r="G31" s="6"/>
      <c r="H31" s="6"/>
      <c r="I31" s="6"/>
      <c r="J31" s="6"/>
      <c r="K31" s="6"/>
      <c r="L31" s="6"/>
      <c r="M31" s="1">
        <f t="shared" si="1"/>
        <v>10000</v>
      </c>
    </row>
    <row r="32" spans="1:13">
      <c r="B32" s="90" t="s">
        <v>280</v>
      </c>
      <c r="C32" s="6">
        <v>10000</v>
      </c>
      <c r="D32" s="6"/>
      <c r="E32" s="6"/>
      <c r="F32" s="6"/>
      <c r="G32" s="6"/>
      <c r="H32" s="6"/>
      <c r="I32" s="6"/>
      <c r="J32" s="6"/>
      <c r="K32" s="6"/>
      <c r="L32" s="6"/>
      <c r="M32" s="1">
        <f t="shared" si="1"/>
        <v>10000</v>
      </c>
    </row>
    <row r="33" spans="1:13">
      <c r="B33" s="90" t="s">
        <v>281</v>
      </c>
      <c r="C33" s="6">
        <v>10000</v>
      </c>
      <c r="D33" s="6"/>
      <c r="E33" s="6"/>
      <c r="F33" s="6"/>
      <c r="G33" s="6"/>
      <c r="H33" s="6"/>
      <c r="I33" s="6"/>
      <c r="J33" s="6"/>
      <c r="K33" s="6"/>
      <c r="L33" s="6"/>
      <c r="M33" s="1">
        <f t="shared" si="1"/>
        <v>10000</v>
      </c>
    </row>
    <row r="34" spans="1:13">
      <c r="B34" s="90" t="s">
        <v>282</v>
      </c>
      <c r="C34" s="6">
        <v>10000</v>
      </c>
      <c r="D34" s="6"/>
      <c r="E34" s="6"/>
      <c r="F34" s="6"/>
      <c r="G34" s="6"/>
      <c r="H34" s="6"/>
      <c r="I34" s="6"/>
      <c r="J34" s="6"/>
      <c r="K34" s="6"/>
      <c r="L34" s="6"/>
      <c r="M34" s="1">
        <f t="shared" si="1"/>
        <v>10000</v>
      </c>
    </row>
    <row r="35" spans="1:13">
      <c r="B35" s="90" t="s">
        <v>283</v>
      </c>
      <c r="C35" s="6">
        <v>10000</v>
      </c>
      <c r="D35" s="6"/>
      <c r="E35" s="6"/>
      <c r="F35" s="6"/>
      <c r="G35" s="6"/>
      <c r="H35" s="6"/>
      <c r="I35" s="6"/>
      <c r="J35" s="6"/>
      <c r="K35" s="6"/>
      <c r="L35" s="6"/>
      <c r="M35" s="1">
        <f t="shared" si="1"/>
        <v>10000</v>
      </c>
    </row>
    <row r="36" spans="1:13">
      <c r="B36" s="90" t="s">
        <v>284</v>
      </c>
      <c r="C36" s="6">
        <v>10000</v>
      </c>
      <c r="D36" s="6"/>
      <c r="E36" s="6"/>
      <c r="F36" s="6"/>
      <c r="G36" s="6"/>
      <c r="H36" s="6"/>
      <c r="I36" s="6"/>
      <c r="J36" s="6"/>
      <c r="K36" s="6"/>
      <c r="L36" s="6"/>
      <c r="M36" s="1">
        <f t="shared" si="1"/>
        <v>10000</v>
      </c>
    </row>
    <row r="37" spans="1:13">
      <c r="B37" s="90" t="s">
        <v>316</v>
      </c>
      <c r="C37" s="6"/>
      <c r="D37" s="6">
        <v>2000</v>
      </c>
      <c r="E37" s="6">
        <v>500</v>
      </c>
      <c r="F37" s="6">
        <v>500</v>
      </c>
      <c r="G37" s="6">
        <v>3200</v>
      </c>
      <c r="H37" s="6">
        <v>11000</v>
      </c>
      <c r="I37" s="6">
        <v>49000</v>
      </c>
      <c r="J37" s="6">
        <v>55000</v>
      </c>
      <c r="K37" s="6">
        <v>900</v>
      </c>
      <c r="L37" s="6"/>
      <c r="M37" s="1">
        <f t="shared" si="1"/>
        <v>122100</v>
      </c>
    </row>
    <row r="38" spans="1:13">
      <c r="B38" s="90" t="s">
        <v>285</v>
      </c>
      <c r="C38" s="6">
        <v>10000</v>
      </c>
      <c r="D38" s="6"/>
      <c r="E38" s="6"/>
      <c r="F38" s="6"/>
      <c r="G38" s="6"/>
      <c r="H38" s="6"/>
      <c r="I38" s="6"/>
      <c r="J38" s="6"/>
      <c r="K38" s="6"/>
      <c r="L38" s="6"/>
      <c r="M38" s="1">
        <f t="shared" si="1"/>
        <v>10000</v>
      </c>
    </row>
    <row r="39" spans="1:13">
      <c r="B39" s="90" t="s">
        <v>317</v>
      </c>
      <c r="C39" s="6"/>
      <c r="D39" s="6">
        <v>2000</v>
      </c>
      <c r="E39" s="6">
        <v>500</v>
      </c>
      <c r="F39" s="6">
        <v>500</v>
      </c>
      <c r="G39" s="6">
        <v>3200</v>
      </c>
      <c r="H39" s="6">
        <v>11000</v>
      </c>
      <c r="I39" s="6">
        <v>49000</v>
      </c>
      <c r="J39" s="6">
        <v>55000</v>
      </c>
      <c r="K39" s="6">
        <v>1300</v>
      </c>
      <c r="L39" s="6"/>
      <c r="M39" s="1">
        <f t="shared" si="1"/>
        <v>122500</v>
      </c>
    </row>
    <row r="40" spans="1:13">
      <c r="B40" s="90" t="s">
        <v>318</v>
      </c>
      <c r="C40" s="6"/>
      <c r="D40" s="6">
        <v>2000</v>
      </c>
      <c r="E40" s="6">
        <v>500</v>
      </c>
      <c r="F40" s="6">
        <v>500</v>
      </c>
      <c r="G40" s="6">
        <v>3200</v>
      </c>
      <c r="H40" s="6">
        <v>11000</v>
      </c>
      <c r="I40" s="6">
        <v>49000</v>
      </c>
      <c r="J40" s="6">
        <v>55000</v>
      </c>
      <c r="K40" s="6">
        <v>900</v>
      </c>
      <c r="L40" s="6"/>
      <c r="M40" s="1">
        <f t="shared" si="1"/>
        <v>122100</v>
      </c>
    </row>
    <row r="41" spans="1:13">
      <c r="B41" s="90" t="s">
        <v>286</v>
      </c>
      <c r="C41" s="6">
        <v>12000</v>
      </c>
      <c r="D41" s="6"/>
      <c r="E41" s="6"/>
      <c r="F41" s="6"/>
      <c r="G41" s="6"/>
      <c r="H41" s="6"/>
      <c r="I41" s="6"/>
      <c r="J41" s="6"/>
      <c r="K41" s="6"/>
      <c r="L41" s="6"/>
      <c r="M41" s="1">
        <f t="shared" si="1"/>
        <v>12000</v>
      </c>
    </row>
    <row r="42" spans="1:13" s="59" customFormat="1">
      <c r="A42" s="91"/>
      <c r="B42" s="90" t="s">
        <v>327</v>
      </c>
      <c r="C42" s="6"/>
      <c r="D42" s="6">
        <v>2000</v>
      </c>
      <c r="E42" s="6"/>
      <c r="F42" s="6"/>
      <c r="G42" s="6"/>
      <c r="H42" s="6"/>
      <c r="I42" s="6"/>
      <c r="J42" s="6"/>
      <c r="K42" s="6"/>
      <c r="L42" s="6"/>
      <c r="M42" s="1">
        <f t="shared" si="1"/>
        <v>2000</v>
      </c>
    </row>
    <row r="43" spans="1:13">
      <c r="B43" s="90" t="s">
        <v>287</v>
      </c>
      <c r="C43" s="6">
        <v>10000</v>
      </c>
      <c r="D43" s="6">
        <v>2000</v>
      </c>
      <c r="E43" s="6"/>
      <c r="F43" s="6"/>
      <c r="G43" s="6"/>
      <c r="H43" s="6"/>
      <c r="I43" s="6"/>
      <c r="J43" s="6"/>
      <c r="K43" s="6"/>
      <c r="L43" s="6"/>
      <c r="M43" s="1">
        <f t="shared" si="1"/>
        <v>12000</v>
      </c>
    </row>
    <row r="44" spans="1:13">
      <c r="B44" s="90" t="s">
        <v>288</v>
      </c>
      <c r="C44" s="6">
        <v>10000</v>
      </c>
      <c r="D44" s="6"/>
      <c r="E44" s="6">
        <v>500</v>
      </c>
      <c r="F44" s="6">
        <v>500</v>
      </c>
      <c r="G44" s="6"/>
      <c r="H44" s="6"/>
      <c r="I44" s="6"/>
      <c r="J44" s="6"/>
      <c r="K44" s="6"/>
      <c r="L44" s="6"/>
      <c r="M44" s="1">
        <f t="shared" si="1"/>
        <v>11000</v>
      </c>
    </row>
    <row r="45" spans="1:13">
      <c r="B45" s="90" t="s">
        <v>289</v>
      </c>
      <c r="C45" s="6">
        <v>10000</v>
      </c>
      <c r="D45" s="6"/>
      <c r="E45" s="6"/>
      <c r="F45" s="6"/>
      <c r="G45" s="6"/>
      <c r="H45" s="6"/>
      <c r="I45" s="6"/>
      <c r="J45" s="6"/>
      <c r="K45" s="6"/>
      <c r="L45" s="6"/>
      <c r="M45" s="1">
        <f t="shared" si="1"/>
        <v>10000</v>
      </c>
    </row>
    <row r="46" spans="1:13">
      <c r="B46" s="90" t="s">
        <v>290</v>
      </c>
      <c r="C46" s="6">
        <v>10000</v>
      </c>
      <c r="D46" s="6"/>
      <c r="E46" s="6"/>
      <c r="F46" s="6"/>
      <c r="G46" s="6"/>
      <c r="H46" s="6"/>
      <c r="I46" s="6"/>
      <c r="J46" s="6"/>
      <c r="K46" s="6"/>
      <c r="L46" s="6"/>
      <c r="M46" s="1">
        <f t="shared" si="1"/>
        <v>10000</v>
      </c>
    </row>
    <row r="47" spans="1:13">
      <c r="B47" s="90" t="s">
        <v>291</v>
      </c>
      <c r="C47" s="6">
        <v>10000</v>
      </c>
      <c r="D47" s="6"/>
      <c r="E47" s="6"/>
      <c r="F47" s="6"/>
      <c r="G47" s="6"/>
      <c r="H47" s="6"/>
      <c r="I47" s="6"/>
      <c r="J47" s="6"/>
      <c r="K47" s="6"/>
      <c r="L47" s="6"/>
      <c r="M47" s="1">
        <f t="shared" si="1"/>
        <v>10000</v>
      </c>
    </row>
    <row r="48" spans="1:13">
      <c r="B48" s="90" t="s">
        <v>292</v>
      </c>
      <c r="C48" s="6">
        <v>10000</v>
      </c>
      <c r="D48" s="6"/>
      <c r="E48" s="6"/>
      <c r="F48" s="6"/>
      <c r="G48" s="6"/>
      <c r="H48" s="6"/>
      <c r="I48" s="6"/>
      <c r="J48" s="6"/>
      <c r="K48" s="6"/>
      <c r="L48" s="6"/>
      <c r="M48" s="1">
        <f t="shared" si="1"/>
        <v>10000</v>
      </c>
    </row>
    <row r="49" spans="2:13">
      <c r="B49" s="90" t="s">
        <v>293</v>
      </c>
      <c r="C49" s="6">
        <v>4000</v>
      </c>
      <c r="D49" s="6"/>
      <c r="E49" s="6"/>
      <c r="F49" s="6"/>
      <c r="G49" s="6"/>
      <c r="H49" s="6"/>
      <c r="I49" s="6"/>
      <c r="J49" s="6"/>
      <c r="K49" s="6"/>
      <c r="L49" s="6"/>
      <c r="M49" s="1">
        <f t="shared" si="1"/>
        <v>4000</v>
      </c>
    </row>
    <row r="50" spans="2:13">
      <c r="B50" s="90" t="s">
        <v>294</v>
      </c>
      <c r="C50" s="6">
        <v>10000</v>
      </c>
      <c r="D50" s="6"/>
      <c r="E50" s="6"/>
      <c r="F50" s="6"/>
      <c r="G50" s="6"/>
      <c r="H50" s="6"/>
      <c r="I50" s="6"/>
      <c r="J50" s="6"/>
      <c r="K50" s="6"/>
      <c r="L50" s="6"/>
      <c r="M50" s="1">
        <f t="shared" si="1"/>
        <v>10000</v>
      </c>
    </row>
    <row r="51" spans="2:13">
      <c r="B51" s="90" t="s">
        <v>295</v>
      </c>
      <c r="C51" s="6">
        <v>10000</v>
      </c>
      <c r="D51" s="6"/>
      <c r="E51" s="6"/>
      <c r="F51" s="6"/>
      <c r="G51" s="6"/>
      <c r="H51" s="6"/>
      <c r="I51" s="6"/>
      <c r="J51" s="6"/>
      <c r="K51" s="6"/>
      <c r="L51" s="6"/>
      <c r="M51" s="1">
        <f t="shared" si="1"/>
        <v>10000</v>
      </c>
    </row>
    <row r="52" spans="2:13">
      <c r="B52" s="90" t="s">
        <v>296</v>
      </c>
      <c r="C52" s="6">
        <v>12000</v>
      </c>
      <c r="D52" s="6"/>
      <c r="E52" s="6"/>
      <c r="F52" s="6"/>
      <c r="G52" s="6"/>
      <c r="H52" s="6"/>
      <c r="I52" s="6"/>
      <c r="J52" s="6"/>
      <c r="K52" s="6"/>
      <c r="L52" s="6"/>
      <c r="M52" s="1">
        <f t="shared" si="1"/>
        <v>12000</v>
      </c>
    </row>
    <row r="53" spans="2:13">
      <c r="B53" s="90" t="s">
        <v>297</v>
      </c>
      <c r="C53" s="6">
        <v>12000</v>
      </c>
      <c r="D53" s="6"/>
      <c r="E53" s="6"/>
      <c r="F53" s="6"/>
      <c r="G53" s="6"/>
      <c r="H53" s="6"/>
      <c r="I53" s="6"/>
      <c r="J53" s="6"/>
      <c r="K53" s="6"/>
      <c r="L53" s="6"/>
      <c r="M53" s="1">
        <f t="shared" si="1"/>
        <v>12000</v>
      </c>
    </row>
    <row r="54" spans="2:13">
      <c r="B54" s="90" t="s">
        <v>298</v>
      </c>
      <c r="C54" s="6">
        <v>10000</v>
      </c>
      <c r="D54" s="6"/>
      <c r="E54" s="6"/>
      <c r="F54" s="6"/>
      <c r="G54" s="6"/>
      <c r="H54" s="6"/>
      <c r="I54" s="6"/>
      <c r="J54" s="6"/>
      <c r="K54" s="6"/>
      <c r="L54" s="6"/>
      <c r="M54" s="1">
        <f t="shared" si="1"/>
        <v>10000</v>
      </c>
    </row>
    <row r="55" spans="2:13">
      <c r="B55" s="90" t="s">
        <v>319</v>
      </c>
      <c r="C55" s="6"/>
      <c r="D55" s="6"/>
      <c r="E55" s="6"/>
      <c r="F55" s="6"/>
      <c r="G55" s="6"/>
      <c r="H55" s="6"/>
      <c r="I55" s="6"/>
      <c r="J55" s="6">
        <v>19000</v>
      </c>
      <c r="K55" s="6"/>
      <c r="L55" s="6"/>
      <c r="M55" s="1">
        <f t="shared" si="1"/>
        <v>19000</v>
      </c>
    </row>
    <row r="56" spans="2:13">
      <c r="B56" s="90" t="s">
        <v>299</v>
      </c>
      <c r="C56" s="6">
        <v>10000</v>
      </c>
      <c r="D56" s="6"/>
      <c r="E56" s="6"/>
      <c r="F56" s="6"/>
      <c r="G56" s="6"/>
      <c r="H56" s="6"/>
      <c r="I56" s="6"/>
      <c r="J56" s="6"/>
      <c r="K56" s="6"/>
      <c r="L56" s="6"/>
      <c r="M56" s="1">
        <f t="shared" si="1"/>
        <v>10000</v>
      </c>
    </row>
    <row r="57" spans="2:13">
      <c r="B57" s="90" t="s">
        <v>320</v>
      </c>
      <c r="C57" s="6"/>
      <c r="D57" s="6"/>
      <c r="E57" s="6"/>
      <c r="F57" s="6"/>
      <c r="G57" s="6"/>
      <c r="H57" s="6"/>
      <c r="I57" s="6"/>
      <c r="J57" s="6">
        <v>19000</v>
      </c>
      <c r="K57" s="6"/>
      <c r="L57" s="6"/>
      <c r="M57" s="1">
        <f t="shared" si="1"/>
        <v>19000</v>
      </c>
    </row>
    <row r="58" spans="2:13">
      <c r="B58" s="90" t="s">
        <v>300</v>
      </c>
      <c r="C58" s="6">
        <v>10000</v>
      </c>
      <c r="D58" s="6"/>
      <c r="E58" s="6"/>
      <c r="F58" s="6"/>
      <c r="G58" s="6"/>
      <c r="H58" s="6"/>
      <c r="I58" s="6"/>
      <c r="J58" s="6"/>
      <c r="K58" s="6"/>
      <c r="L58" s="6"/>
      <c r="M58" s="1">
        <f t="shared" si="1"/>
        <v>10000</v>
      </c>
    </row>
    <row r="59" spans="2:13">
      <c r="B59" s="90" t="s">
        <v>301</v>
      </c>
      <c r="C59" s="6">
        <v>10000</v>
      </c>
      <c r="D59" s="6"/>
      <c r="E59" s="6"/>
      <c r="F59" s="6"/>
      <c r="G59" s="6"/>
      <c r="H59" s="6"/>
      <c r="I59" s="6"/>
      <c r="J59" s="6"/>
      <c r="K59" s="6"/>
      <c r="L59" s="6"/>
      <c r="M59" s="1">
        <f t="shared" si="1"/>
        <v>10000</v>
      </c>
    </row>
    <row r="60" spans="2:13">
      <c r="B60" s="90" t="s">
        <v>302</v>
      </c>
      <c r="C60" s="6">
        <v>10000</v>
      </c>
      <c r="D60" s="6"/>
      <c r="E60" s="6"/>
      <c r="F60" s="6"/>
      <c r="G60" s="6"/>
      <c r="H60" s="6"/>
      <c r="I60" s="6"/>
      <c r="J60" s="6"/>
      <c r="K60" s="6"/>
      <c r="L60" s="6"/>
      <c r="M60" s="1">
        <f t="shared" si="1"/>
        <v>10000</v>
      </c>
    </row>
    <row r="61" spans="2:13">
      <c r="B61" s="90" t="s">
        <v>303</v>
      </c>
      <c r="C61" s="6">
        <v>10000</v>
      </c>
      <c r="D61" s="6"/>
      <c r="E61" s="6"/>
      <c r="F61" s="6"/>
      <c r="G61" s="6"/>
      <c r="H61" s="6"/>
      <c r="I61" s="6"/>
      <c r="J61" s="6"/>
      <c r="K61" s="6"/>
      <c r="L61" s="6"/>
      <c r="M61" s="1">
        <f t="shared" si="1"/>
        <v>10000</v>
      </c>
    </row>
    <row r="62" spans="2:13">
      <c r="B62" s="90" t="s">
        <v>304</v>
      </c>
      <c r="C62" s="6">
        <v>10000</v>
      </c>
      <c r="D62" s="6"/>
      <c r="E62" s="6"/>
      <c r="F62" s="6"/>
      <c r="G62" s="6"/>
      <c r="H62" s="6"/>
      <c r="I62" s="6"/>
      <c r="J62" s="6"/>
      <c r="K62" s="6"/>
      <c r="L62" s="6"/>
      <c r="M62" s="1">
        <f t="shared" si="1"/>
        <v>10000</v>
      </c>
    </row>
    <row r="63" spans="2:13">
      <c r="B63" s="90" t="s">
        <v>305</v>
      </c>
      <c r="C63" s="6">
        <v>10000</v>
      </c>
      <c r="D63" s="6"/>
      <c r="E63" s="6"/>
      <c r="F63" s="6"/>
      <c r="G63" s="6"/>
      <c r="H63" s="6"/>
      <c r="I63" s="6"/>
      <c r="J63" s="6"/>
      <c r="K63" s="6"/>
      <c r="L63" s="6"/>
      <c r="M63" s="1">
        <f t="shared" si="1"/>
        <v>10000</v>
      </c>
    </row>
    <row r="64" spans="2:13">
      <c r="B64" s="90" t="s">
        <v>306</v>
      </c>
      <c r="C64" s="6">
        <v>10000</v>
      </c>
      <c r="D64" s="6">
        <v>2000</v>
      </c>
      <c r="E64" s="6">
        <v>500</v>
      </c>
      <c r="F64" s="6">
        <v>500</v>
      </c>
      <c r="G64" s="6">
        <v>3200</v>
      </c>
      <c r="H64" s="6"/>
      <c r="I64" s="6"/>
      <c r="J64" s="6"/>
      <c r="K64" s="6">
        <v>900</v>
      </c>
      <c r="L64" s="6"/>
      <c r="M64" s="1">
        <f t="shared" si="1"/>
        <v>17100</v>
      </c>
    </row>
    <row r="65" spans="1:13">
      <c r="B65" s="90" t="s">
        <v>307</v>
      </c>
      <c r="C65" s="6">
        <v>10000</v>
      </c>
      <c r="D65" s="6">
        <v>2000</v>
      </c>
      <c r="E65" s="6">
        <v>500</v>
      </c>
      <c r="F65" s="6">
        <v>500</v>
      </c>
      <c r="G65" s="6">
        <v>3200</v>
      </c>
      <c r="H65" s="6"/>
      <c r="I65" s="6"/>
      <c r="J65" s="6"/>
      <c r="K65" s="6">
        <v>900</v>
      </c>
      <c r="L65" s="6"/>
      <c r="M65" s="1">
        <f t="shared" si="1"/>
        <v>17100</v>
      </c>
    </row>
    <row r="66" spans="1:13">
      <c r="B66" s="90" t="s">
        <v>308</v>
      </c>
      <c r="C66" s="6">
        <v>10000</v>
      </c>
      <c r="D66" s="6"/>
      <c r="E66" s="6"/>
      <c r="F66" s="6"/>
      <c r="G66" s="6"/>
      <c r="H66" s="6"/>
      <c r="I66" s="6"/>
      <c r="J66" s="6"/>
      <c r="K66" s="6"/>
      <c r="L66" s="6"/>
      <c r="M66" s="1">
        <f t="shared" si="1"/>
        <v>10000</v>
      </c>
    </row>
    <row r="67" spans="1:13">
      <c r="B67" s="90" t="s">
        <v>321</v>
      </c>
      <c r="C67" s="6"/>
      <c r="D67" s="6">
        <v>2000</v>
      </c>
      <c r="E67" s="6">
        <v>500</v>
      </c>
      <c r="F67" s="6">
        <v>500</v>
      </c>
      <c r="G67" s="6">
        <v>3200</v>
      </c>
      <c r="H67" s="6">
        <v>11000</v>
      </c>
      <c r="I67" s="6">
        <v>49000</v>
      </c>
      <c r="J67" s="6">
        <v>55000</v>
      </c>
      <c r="K67" s="6">
        <v>900</v>
      </c>
      <c r="L67" s="6"/>
      <c r="M67" s="1">
        <f t="shared" si="1"/>
        <v>122100</v>
      </c>
    </row>
    <row r="68" spans="1:13">
      <c r="B68" s="90" t="s">
        <v>309</v>
      </c>
      <c r="C68" s="6">
        <v>10000</v>
      </c>
      <c r="D68" s="6"/>
      <c r="E68" s="6"/>
      <c r="F68" s="6"/>
      <c r="G68" s="6"/>
      <c r="H68" s="6"/>
      <c r="I68" s="6"/>
      <c r="J68" s="6"/>
      <c r="K68" s="6"/>
      <c r="L68" s="6"/>
      <c r="M68" s="1">
        <f t="shared" si="1"/>
        <v>10000</v>
      </c>
    </row>
    <row r="69" spans="1:13">
      <c r="B69" s="90" t="s">
        <v>328</v>
      </c>
      <c r="C69" s="6"/>
      <c r="D69" s="6">
        <v>2000</v>
      </c>
      <c r="E69" s="6">
        <v>500</v>
      </c>
      <c r="F69" s="6">
        <v>500</v>
      </c>
      <c r="G69" s="6"/>
      <c r="H69" s="6"/>
      <c r="I69" s="6"/>
      <c r="J69" s="6"/>
      <c r="K69" s="6"/>
      <c r="L69" s="6"/>
      <c r="M69" s="1">
        <f t="shared" si="1"/>
        <v>3000</v>
      </c>
    </row>
    <row r="70" spans="1:13" s="72" customFormat="1">
      <c r="A70" s="83"/>
      <c r="B70" s="8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65">
        <f t="shared" ref="M70:M126" si="2">SUM(C70:L70)</f>
        <v>0</v>
      </c>
    </row>
    <row r="71" spans="1:13">
      <c r="A71" s="90"/>
      <c r="B71" s="90" t="s">
        <v>337</v>
      </c>
      <c r="C71" s="6">
        <v>12000</v>
      </c>
      <c r="D71" s="6"/>
      <c r="E71" s="6"/>
      <c r="F71" s="6"/>
      <c r="G71" s="6"/>
      <c r="H71" s="6"/>
      <c r="I71" s="6"/>
      <c r="J71" s="6"/>
      <c r="K71" s="6"/>
      <c r="L71" s="6"/>
      <c r="M71" s="1">
        <f t="shared" si="2"/>
        <v>12000</v>
      </c>
    </row>
    <row r="72" spans="1:13">
      <c r="A72" s="90"/>
      <c r="B72" s="90" t="s">
        <v>346</v>
      </c>
      <c r="C72" s="6"/>
      <c r="D72" s="6"/>
      <c r="E72" s="6"/>
      <c r="F72" s="6"/>
      <c r="G72" s="6"/>
      <c r="H72" s="6"/>
      <c r="I72" s="6"/>
      <c r="J72" s="6">
        <v>55000</v>
      </c>
      <c r="K72" s="6"/>
      <c r="L72" s="6"/>
      <c r="M72" s="1">
        <f t="shared" si="2"/>
        <v>55000</v>
      </c>
    </row>
    <row r="73" spans="1:13">
      <c r="A73" s="90"/>
      <c r="B73" s="90" t="s">
        <v>338</v>
      </c>
      <c r="C73" s="6">
        <v>12000</v>
      </c>
      <c r="D73" s="6"/>
      <c r="E73" s="6"/>
      <c r="F73" s="6"/>
      <c r="G73" s="6"/>
      <c r="H73" s="6"/>
      <c r="I73" s="6"/>
      <c r="J73" s="6"/>
      <c r="K73" s="6"/>
      <c r="L73" s="6"/>
      <c r="M73" s="1">
        <f t="shared" si="2"/>
        <v>12000</v>
      </c>
    </row>
    <row r="74" spans="1:13">
      <c r="A74" s="90"/>
      <c r="B74" s="90" t="s">
        <v>172</v>
      </c>
      <c r="C74" s="6">
        <v>12000</v>
      </c>
      <c r="D74" s="6">
        <v>2000</v>
      </c>
      <c r="E74" s="6"/>
      <c r="F74" s="6"/>
      <c r="G74" s="6"/>
      <c r="H74" s="6"/>
      <c r="I74" s="6"/>
      <c r="J74" s="6"/>
      <c r="K74" s="6"/>
      <c r="L74" s="6"/>
      <c r="M74" s="1">
        <f t="shared" si="2"/>
        <v>14000</v>
      </c>
    </row>
    <row r="75" spans="1:13">
      <c r="A75" s="90"/>
      <c r="B75" s="90" t="s">
        <v>173</v>
      </c>
      <c r="C75" s="6">
        <v>12000</v>
      </c>
      <c r="D75" s="6"/>
      <c r="E75" s="6"/>
      <c r="F75" s="6"/>
      <c r="G75" s="6"/>
      <c r="H75" s="6"/>
      <c r="I75" s="6"/>
      <c r="J75" s="6"/>
      <c r="K75" s="6"/>
      <c r="L75" s="6"/>
      <c r="M75" s="1">
        <f t="shared" si="2"/>
        <v>12000</v>
      </c>
    </row>
    <row r="76" spans="1:13">
      <c r="A76" s="90"/>
      <c r="B76" s="90" t="s">
        <v>339</v>
      </c>
      <c r="C76" s="6">
        <v>5000</v>
      </c>
      <c r="D76" s="6"/>
      <c r="E76" s="6"/>
      <c r="F76" s="6"/>
      <c r="G76" s="6"/>
      <c r="H76" s="6"/>
      <c r="I76" s="6"/>
      <c r="J76" s="6"/>
      <c r="K76" s="6"/>
      <c r="L76" s="6"/>
      <c r="M76" s="1">
        <f t="shared" si="2"/>
        <v>5000</v>
      </c>
    </row>
    <row r="77" spans="1:13">
      <c r="A77" s="90"/>
      <c r="B77" s="90" t="s">
        <v>174</v>
      </c>
      <c r="C77" s="6">
        <v>12000</v>
      </c>
      <c r="D77" s="6"/>
      <c r="E77" s="6"/>
      <c r="F77" s="6"/>
      <c r="G77" s="6"/>
      <c r="H77" s="6"/>
      <c r="I77" s="6"/>
      <c r="J77" s="6"/>
      <c r="K77" s="6"/>
      <c r="L77" s="6"/>
      <c r="M77" s="1">
        <f t="shared" si="2"/>
        <v>12000</v>
      </c>
    </row>
    <row r="78" spans="1:13">
      <c r="A78" s="90"/>
      <c r="B78" s="90" t="s">
        <v>175</v>
      </c>
      <c r="C78" s="6">
        <v>12000</v>
      </c>
      <c r="D78" s="6"/>
      <c r="E78" s="6"/>
      <c r="F78" s="6"/>
      <c r="G78" s="6"/>
      <c r="H78" s="6"/>
      <c r="I78" s="6"/>
      <c r="J78" s="6"/>
      <c r="K78" s="6"/>
      <c r="L78" s="6"/>
      <c r="M78" s="1">
        <f t="shared" si="2"/>
        <v>12000</v>
      </c>
    </row>
    <row r="79" spans="1:13">
      <c r="A79" s="90"/>
      <c r="B79" s="90" t="s">
        <v>176</v>
      </c>
      <c r="C79" s="6">
        <v>12000</v>
      </c>
      <c r="D79" s="6"/>
      <c r="E79" s="6"/>
      <c r="F79" s="6"/>
      <c r="G79" s="6"/>
      <c r="H79" s="6"/>
      <c r="I79" s="6"/>
      <c r="J79" s="6"/>
      <c r="K79" s="6"/>
      <c r="L79" s="6"/>
      <c r="M79" s="1">
        <f t="shared" si="2"/>
        <v>12000</v>
      </c>
    </row>
    <row r="80" spans="1:13">
      <c r="A80" s="90"/>
      <c r="B80" s="90" t="s">
        <v>340</v>
      </c>
      <c r="C80" s="6">
        <v>12000</v>
      </c>
      <c r="D80" s="6">
        <v>2000</v>
      </c>
      <c r="E80" s="6">
        <v>500</v>
      </c>
      <c r="F80" s="6">
        <v>500</v>
      </c>
      <c r="G80" s="6">
        <v>3200</v>
      </c>
      <c r="H80" s="6"/>
      <c r="I80" s="6"/>
      <c r="J80" s="6"/>
      <c r="K80" s="6"/>
      <c r="L80" s="6"/>
      <c r="M80" s="1">
        <f t="shared" si="2"/>
        <v>18200</v>
      </c>
    </row>
    <row r="81" spans="1:13">
      <c r="A81" s="90"/>
      <c r="B81" s="90" t="s">
        <v>177</v>
      </c>
      <c r="C81" s="6">
        <v>12000</v>
      </c>
      <c r="D81" s="6"/>
      <c r="E81" s="6"/>
      <c r="F81" s="6"/>
      <c r="G81" s="6"/>
      <c r="H81" s="6"/>
      <c r="I81" s="6"/>
      <c r="J81" s="6"/>
      <c r="K81" s="6"/>
      <c r="L81" s="6"/>
      <c r="M81" s="1">
        <f t="shared" si="2"/>
        <v>12000</v>
      </c>
    </row>
    <row r="82" spans="1:13">
      <c r="A82" s="90"/>
      <c r="B82" s="90" t="s">
        <v>178</v>
      </c>
      <c r="C82" s="6">
        <v>12000</v>
      </c>
      <c r="D82" s="6"/>
      <c r="E82" s="6"/>
      <c r="F82" s="6"/>
      <c r="G82" s="6"/>
      <c r="H82" s="6"/>
      <c r="I82" s="6"/>
      <c r="J82" s="6"/>
      <c r="K82" s="6"/>
      <c r="L82" s="6"/>
      <c r="M82" s="1">
        <f t="shared" si="2"/>
        <v>12000</v>
      </c>
    </row>
    <row r="83" spans="1:13">
      <c r="A83" s="90"/>
      <c r="B83" s="90" t="s">
        <v>179</v>
      </c>
      <c r="C83" s="6">
        <v>12000</v>
      </c>
      <c r="D83" s="6"/>
      <c r="E83" s="6"/>
      <c r="F83" s="6"/>
      <c r="G83" s="6"/>
      <c r="H83" s="6"/>
      <c r="I83" s="6"/>
      <c r="J83" s="6"/>
      <c r="K83" s="6"/>
      <c r="L83" s="6"/>
      <c r="M83" s="1">
        <f t="shared" si="2"/>
        <v>12000</v>
      </c>
    </row>
    <row r="84" spans="1:13" s="66" customFormat="1">
      <c r="A84" s="90"/>
      <c r="B84" s="90" t="s">
        <v>349</v>
      </c>
      <c r="C84" s="6"/>
      <c r="D84" s="6"/>
      <c r="E84" s="6"/>
      <c r="F84" s="6"/>
      <c r="G84" s="6"/>
      <c r="H84" s="6"/>
      <c r="I84" s="6">
        <v>49000</v>
      </c>
      <c r="J84" s="6"/>
      <c r="K84" s="6"/>
      <c r="L84" s="6"/>
      <c r="M84" s="1">
        <f t="shared" si="2"/>
        <v>49000</v>
      </c>
    </row>
    <row r="85" spans="1:13">
      <c r="A85" s="90"/>
      <c r="B85" s="90" t="s">
        <v>180</v>
      </c>
      <c r="C85" s="6">
        <v>12000</v>
      </c>
      <c r="D85" s="6"/>
      <c r="E85" s="6">
        <v>500</v>
      </c>
      <c r="F85" s="6"/>
      <c r="G85" s="6"/>
      <c r="H85" s="6"/>
      <c r="I85" s="6"/>
      <c r="J85" s="6"/>
      <c r="K85" s="6"/>
      <c r="L85" s="6"/>
      <c r="M85" s="1">
        <f t="shared" si="2"/>
        <v>12500</v>
      </c>
    </row>
    <row r="86" spans="1:13">
      <c r="A86" s="90"/>
      <c r="B86" s="90" t="s">
        <v>181</v>
      </c>
      <c r="C86" s="6">
        <v>12000</v>
      </c>
      <c r="D86" s="6">
        <v>2000</v>
      </c>
      <c r="E86" s="6">
        <v>500</v>
      </c>
      <c r="F86" s="6">
        <v>500</v>
      </c>
      <c r="G86" s="6">
        <v>3200</v>
      </c>
      <c r="H86" s="6">
        <v>11000</v>
      </c>
      <c r="I86" s="6">
        <v>49000</v>
      </c>
      <c r="J86" s="6"/>
      <c r="K86" s="6"/>
      <c r="L86" s="6"/>
      <c r="M86" s="1">
        <f t="shared" si="2"/>
        <v>78200</v>
      </c>
    </row>
    <row r="87" spans="1:13">
      <c r="A87" s="90"/>
      <c r="B87" s="90" t="s">
        <v>182</v>
      </c>
      <c r="C87" s="6">
        <v>12000</v>
      </c>
      <c r="D87" s="6"/>
      <c r="E87" s="6"/>
      <c r="F87" s="6"/>
      <c r="G87" s="6"/>
      <c r="H87" s="6"/>
      <c r="I87" s="6"/>
      <c r="J87" s="6"/>
      <c r="K87" s="6"/>
      <c r="L87" s="6"/>
      <c r="M87" s="1">
        <f t="shared" si="2"/>
        <v>12000</v>
      </c>
    </row>
    <row r="88" spans="1:13">
      <c r="A88" s="90"/>
      <c r="B88" s="90" t="s">
        <v>184</v>
      </c>
      <c r="C88" s="6">
        <v>12000</v>
      </c>
      <c r="D88" s="6">
        <v>2000</v>
      </c>
      <c r="E88" s="6">
        <v>500</v>
      </c>
      <c r="F88" s="6"/>
      <c r="G88" s="6"/>
      <c r="H88" s="6"/>
      <c r="I88" s="6"/>
      <c r="J88" s="6"/>
      <c r="K88" s="6"/>
      <c r="L88" s="6"/>
      <c r="M88" s="1">
        <f t="shared" si="2"/>
        <v>14500</v>
      </c>
    </row>
    <row r="89" spans="1:13">
      <c r="A89" s="90"/>
      <c r="B89" s="90" t="s">
        <v>185</v>
      </c>
      <c r="C89" s="6">
        <v>12000</v>
      </c>
      <c r="D89" s="6"/>
      <c r="E89" s="6"/>
      <c r="F89" s="6"/>
      <c r="G89" s="6"/>
      <c r="H89" s="6"/>
      <c r="I89" s="6"/>
      <c r="J89" s="6"/>
      <c r="K89" s="6"/>
      <c r="L89" s="6"/>
      <c r="M89" s="1">
        <f t="shared" si="2"/>
        <v>12000</v>
      </c>
    </row>
    <row r="90" spans="1:13">
      <c r="A90" s="90"/>
      <c r="B90" s="90" t="s">
        <v>186</v>
      </c>
      <c r="C90" s="6">
        <v>12000</v>
      </c>
      <c r="D90" s="6"/>
      <c r="E90" s="6"/>
      <c r="F90" s="6"/>
      <c r="G90" s="6"/>
      <c r="H90" s="6"/>
      <c r="I90" s="6"/>
      <c r="J90" s="6"/>
      <c r="K90" s="6"/>
      <c r="L90" s="6"/>
      <c r="M90" s="1">
        <f t="shared" si="2"/>
        <v>12000</v>
      </c>
    </row>
    <row r="91" spans="1:13">
      <c r="A91" s="90"/>
      <c r="B91" s="90" t="s">
        <v>187</v>
      </c>
      <c r="C91" s="6">
        <v>12000</v>
      </c>
      <c r="D91" s="6"/>
      <c r="E91" s="6"/>
      <c r="F91" s="6"/>
      <c r="G91" s="6"/>
      <c r="H91" s="6"/>
      <c r="I91" s="6">
        <v>49000</v>
      </c>
      <c r="J91" s="6"/>
      <c r="K91" s="6"/>
      <c r="L91" s="6"/>
      <c r="M91" s="1">
        <f t="shared" si="2"/>
        <v>61000</v>
      </c>
    </row>
    <row r="92" spans="1:13" s="64" customFormat="1">
      <c r="A92" s="90"/>
      <c r="B92" s="90" t="s">
        <v>341</v>
      </c>
      <c r="C92" s="6">
        <v>5000</v>
      </c>
      <c r="D92" s="6"/>
      <c r="E92" s="6"/>
      <c r="F92" s="6"/>
      <c r="G92" s="6"/>
      <c r="H92" s="6"/>
      <c r="I92" s="6"/>
      <c r="J92" s="6"/>
      <c r="K92" s="6"/>
      <c r="L92" s="6"/>
      <c r="M92" s="1">
        <f t="shared" si="2"/>
        <v>5000</v>
      </c>
    </row>
    <row r="93" spans="1:13">
      <c r="A93" s="90"/>
      <c r="B93" s="90" t="s">
        <v>231</v>
      </c>
      <c r="C93" s="6"/>
      <c r="D93" s="6">
        <v>2000</v>
      </c>
      <c r="E93" s="6">
        <v>500</v>
      </c>
      <c r="F93" s="6">
        <v>500</v>
      </c>
      <c r="G93" s="6">
        <v>3200</v>
      </c>
      <c r="H93" s="6">
        <v>11000</v>
      </c>
      <c r="I93" s="6">
        <v>49000</v>
      </c>
      <c r="J93" s="6">
        <v>55000</v>
      </c>
      <c r="K93" s="6">
        <v>3800</v>
      </c>
      <c r="L93" s="6"/>
      <c r="M93" s="1">
        <f t="shared" si="2"/>
        <v>125000</v>
      </c>
    </row>
    <row r="94" spans="1:13">
      <c r="A94" s="90"/>
      <c r="B94" s="90" t="s">
        <v>188</v>
      </c>
      <c r="C94" s="6">
        <v>12000</v>
      </c>
      <c r="D94" s="6"/>
      <c r="E94" s="6"/>
      <c r="F94" s="6"/>
      <c r="G94" s="6"/>
      <c r="H94" s="6"/>
      <c r="I94" s="6"/>
      <c r="J94" s="6"/>
      <c r="K94" s="6"/>
      <c r="L94" s="6"/>
      <c r="M94" s="1">
        <f t="shared" si="2"/>
        <v>12000</v>
      </c>
    </row>
    <row r="95" spans="1:13">
      <c r="A95" s="90"/>
      <c r="B95" s="90" t="s">
        <v>189</v>
      </c>
      <c r="C95" s="6">
        <v>12000</v>
      </c>
      <c r="D95" s="6"/>
      <c r="E95" s="6"/>
      <c r="F95" s="6"/>
      <c r="G95" s="6"/>
      <c r="H95" s="6"/>
      <c r="I95" s="6"/>
      <c r="J95" s="6"/>
      <c r="K95" s="6"/>
      <c r="L95" s="6"/>
      <c r="M95" s="1">
        <f t="shared" si="2"/>
        <v>12000</v>
      </c>
    </row>
    <row r="96" spans="1:13">
      <c r="A96" s="90"/>
      <c r="B96" s="90" t="s">
        <v>190</v>
      </c>
      <c r="C96" s="6">
        <v>12000</v>
      </c>
      <c r="D96" s="6">
        <v>2000</v>
      </c>
      <c r="E96" s="6"/>
      <c r="F96" s="6"/>
      <c r="G96" s="6"/>
      <c r="H96" s="6"/>
      <c r="I96" s="6"/>
      <c r="J96" s="6"/>
      <c r="K96" s="6"/>
      <c r="L96" s="6"/>
      <c r="M96" s="1">
        <f t="shared" si="2"/>
        <v>14000</v>
      </c>
    </row>
    <row r="97" spans="1:16">
      <c r="A97" s="90"/>
      <c r="B97" s="90" t="s">
        <v>191</v>
      </c>
      <c r="C97" s="6">
        <v>12000</v>
      </c>
      <c r="D97" s="6"/>
      <c r="E97" s="6"/>
      <c r="F97" s="6"/>
      <c r="G97" s="6"/>
      <c r="H97" s="6"/>
      <c r="I97" s="6"/>
      <c r="J97" s="6"/>
      <c r="K97" s="6"/>
      <c r="L97" s="6"/>
      <c r="M97" s="1">
        <f t="shared" si="2"/>
        <v>12000</v>
      </c>
    </row>
    <row r="98" spans="1:16">
      <c r="A98" s="90"/>
      <c r="B98" s="90" t="s">
        <v>192</v>
      </c>
      <c r="C98" s="6">
        <v>12000</v>
      </c>
      <c r="D98" s="6"/>
      <c r="E98" s="6"/>
      <c r="F98" s="6"/>
      <c r="G98" s="6"/>
      <c r="H98" s="6"/>
      <c r="I98" s="6"/>
      <c r="J98" s="6"/>
      <c r="K98" s="6"/>
      <c r="L98" s="6"/>
      <c r="M98" s="1">
        <f t="shared" si="2"/>
        <v>12000</v>
      </c>
    </row>
    <row r="99" spans="1:16">
      <c r="A99" s="90"/>
      <c r="B99" s="90" t="s">
        <v>193</v>
      </c>
      <c r="C99" s="6">
        <v>12000</v>
      </c>
      <c r="D99" s="6">
        <v>2000</v>
      </c>
      <c r="E99" s="6">
        <v>500</v>
      </c>
      <c r="F99" s="6">
        <v>500</v>
      </c>
      <c r="G99" s="6"/>
      <c r="H99" s="6"/>
      <c r="I99" s="6">
        <v>49000</v>
      </c>
      <c r="J99" s="6"/>
      <c r="K99" s="6"/>
      <c r="L99" s="6"/>
      <c r="M99" s="1">
        <f t="shared" si="2"/>
        <v>64000</v>
      </c>
    </row>
    <row r="100" spans="1:16" s="64" customFormat="1">
      <c r="A100" s="90"/>
      <c r="B100" s="90" t="s">
        <v>194</v>
      </c>
      <c r="C100" s="6">
        <v>12000</v>
      </c>
      <c r="D100" s="6"/>
      <c r="E100" s="6"/>
      <c r="F100" s="6"/>
      <c r="G100" s="6"/>
      <c r="H100" s="6"/>
      <c r="I100" s="6"/>
      <c r="J100" s="6"/>
      <c r="K100" s="6"/>
      <c r="L100" s="6"/>
      <c r="M100" s="1">
        <f t="shared" si="2"/>
        <v>12000</v>
      </c>
    </row>
    <row r="101" spans="1:16">
      <c r="A101" s="90"/>
      <c r="B101" s="90" t="s">
        <v>195</v>
      </c>
      <c r="C101" s="6">
        <v>12000</v>
      </c>
      <c r="D101" s="6"/>
      <c r="E101" s="6"/>
      <c r="F101" s="6"/>
      <c r="G101" s="6"/>
      <c r="H101" s="6"/>
      <c r="I101" s="6"/>
      <c r="J101" s="6"/>
      <c r="K101" s="6"/>
      <c r="L101" s="6"/>
      <c r="M101" s="1">
        <f t="shared" si="2"/>
        <v>12000</v>
      </c>
    </row>
    <row r="102" spans="1:16">
      <c r="A102" s="90"/>
      <c r="B102" s="90" t="s">
        <v>232</v>
      </c>
      <c r="C102" s="6"/>
      <c r="D102" s="6">
        <v>2000</v>
      </c>
      <c r="E102" s="6">
        <v>500</v>
      </c>
      <c r="F102" s="6">
        <v>500</v>
      </c>
      <c r="G102" s="6">
        <v>3200</v>
      </c>
      <c r="H102" s="6">
        <v>11000</v>
      </c>
      <c r="I102" s="6">
        <v>49000</v>
      </c>
      <c r="J102" s="6">
        <v>55000</v>
      </c>
      <c r="K102" s="6">
        <v>1600</v>
      </c>
      <c r="L102" s="6"/>
      <c r="M102" s="1">
        <f t="shared" si="2"/>
        <v>122800</v>
      </c>
    </row>
    <row r="103" spans="1:16">
      <c r="A103" s="90"/>
      <c r="B103" s="90" t="s">
        <v>196</v>
      </c>
      <c r="C103" s="6">
        <v>12000</v>
      </c>
      <c r="D103" s="6">
        <v>2000</v>
      </c>
      <c r="E103" s="6"/>
      <c r="F103" s="6"/>
      <c r="G103" s="6"/>
      <c r="H103" s="6"/>
      <c r="I103" s="6"/>
      <c r="J103" s="6"/>
      <c r="K103" s="6"/>
      <c r="L103" s="6"/>
      <c r="M103" s="1">
        <f t="shared" si="2"/>
        <v>14000</v>
      </c>
    </row>
    <row r="104" spans="1:16">
      <c r="A104" s="90"/>
      <c r="B104" s="90" t="s">
        <v>342</v>
      </c>
      <c r="C104" s="6">
        <v>12000</v>
      </c>
      <c r="D104" s="6"/>
      <c r="E104" s="6"/>
      <c r="F104" s="6"/>
      <c r="G104" s="6"/>
      <c r="H104" s="6"/>
      <c r="I104" s="6"/>
      <c r="J104" s="6"/>
      <c r="K104" s="6"/>
      <c r="L104" s="6"/>
      <c r="M104" s="1">
        <f t="shared" si="2"/>
        <v>12000</v>
      </c>
    </row>
    <row r="105" spans="1:16" s="64" customFormat="1">
      <c r="A105" s="90"/>
      <c r="B105" s="90" t="s">
        <v>197</v>
      </c>
      <c r="C105" s="6">
        <v>12000</v>
      </c>
      <c r="D105" s="6">
        <v>2000</v>
      </c>
      <c r="E105" s="6"/>
      <c r="F105" s="6"/>
      <c r="G105" s="6"/>
      <c r="H105" s="6"/>
      <c r="I105" s="6"/>
      <c r="J105" s="6"/>
      <c r="K105" s="6"/>
      <c r="L105" s="6"/>
      <c r="M105" s="1">
        <f t="shared" si="2"/>
        <v>14000</v>
      </c>
    </row>
    <row r="106" spans="1:16">
      <c r="A106" s="90"/>
      <c r="B106" s="90" t="s">
        <v>198</v>
      </c>
      <c r="C106" s="6">
        <v>12000</v>
      </c>
      <c r="D106" s="6"/>
      <c r="E106" s="6"/>
      <c r="F106" s="6"/>
      <c r="G106" s="6"/>
      <c r="H106" s="6"/>
      <c r="I106" s="6"/>
      <c r="J106" s="6"/>
      <c r="K106" s="6"/>
      <c r="L106" s="6"/>
      <c r="M106" s="1">
        <f t="shared" si="2"/>
        <v>12000</v>
      </c>
    </row>
    <row r="107" spans="1:16">
      <c r="A107" s="90"/>
      <c r="B107" s="90" t="s">
        <v>199</v>
      </c>
      <c r="C107" s="6">
        <v>12000</v>
      </c>
      <c r="D107" s="6"/>
      <c r="E107" s="6"/>
      <c r="F107" s="6"/>
      <c r="G107" s="6"/>
      <c r="H107" s="6"/>
      <c r="I107" s="6"/>
      <c r="J107" s="6"/>
      <c r="K107" s="6"/>
      <c r="L107" s="6"/>
      <c r="M107" s="1">
        <f t="shared" si="2"/>
        <v>12000</v>
      </c>
    </row>
    <row r="108" spans="1:16">
      <c r="A108" s="90"/>
      <c r="B108" s="90" t="s">
        <v>233</v>
      </c>
      <c r="C108" s="6"/>
      <c r="D108" s="6">
        <v>2000</v>
      </c>
      <c r="E108" s="6">
        <v>500</v>
      </c>
      <c r="F108" s="6">
        <v>500</v>
      </c>
      <c r="G108" s="6">
        <v>3200</v>
      </c>
      <c r="H108" s="6">
        <v>11000</v>
      </c>
      <c r="I108" s="6"/>
      <c r="J108" s="6">
        <v>55000</v>
      </c>
      <c r="K108" s="6">
        <v>860</v>
      </c>
      <c r="L108" s="6"/>
      <c r="M108" s="1">
        <f t="shared" si="2"/>
        <v>73060</v>
      </c>
    </row>
    <row r="109" spans="1:16">
      <c r="A109" s="90"/>
      <c r="B109" s="90" t="s">
        <v>200</v>
      </c>
      <c r="C109" s="6">
        <v>12000</v>
      </c>
      <c r="D109" s="6">
        <v>2000</v>
      </c>
      <c r="E109" s="6">
        <v>500</v>
      </c>
      <c r="F109" s="6">
        <v>500</v>
      </c>
      <c r="G109" s="6">
        <v>3200</v>
      </c>
      <c r="H109" s="6">
        <v>11000</v>
      </c>
      <c r="I109" s="6">
        <v>19000</v>
      </c>
      <c r="J109" s="6"/>
      <c r="K109" s="6"/>
      <c r="L109" s="6"/>
      <c r="M109" s="1">
        <f t="shared" si="2"/>
        <v>48200</v>
      </c>
    </row>
    <row r="110" spans="1:16">
      <c r="A110" s="90"/>
      <c r="B110" s="90" t="s">
        <v>201</v>
      </c>
      <c r="C110" s="6">
        <v>12000</v>
      </c>
      <c r="D110" s="6"/>
      <c r="E110" s="6"/>
      <c r="F110" s="6"/>
      <c r="G110" s="6"/>
      <c r="H110" s="6"/>
      <c r="I110" s="6"/>
      <c r="J110" s="6"/>
      <c r="K110" s="6"/>
      <c r="L110" s="6"/>
      <c r="M110" s="1">
        <f t="shared" si="2"/>
        <v>12000</v>
      </c>
    </row>
    <row r="111" spans="1:16">
      <c r="A111" s="90"/>
      <c r="B111" s="90" t="s">
        <v>202</v>
      </c>
      <c r="C111" s="6">
        <v>12000</v>
      </c>
      <c r="D111" s="6"/>
      <c r="E111" s="6"/>
      <c r="F111" s="6"/>
      <c r="G111" s="6"/>
      <c r="H111" s="6"/>
      <c r="I111" s="6"/>
      <c r="J111" s="6"/>
      <c r="K111" s="6"/>
      <c r="L111" s="6"/>
      <c r="M111" s="1">
        <f t="shared" si="2"/>
        <v>12000</v>
      </c>
    </row>
    <row r="112" spans="1:16">
      <c r="A112" s="90"/>
      <c r="B112" s="90" t="s">
        <v>203</v>
      </c>
      <c r="C112" s="6">
        <v>12000</v>
      </c>
      <c r="D112" s="6"/>
      <c r="E112" s="6"/>
      <c r="F112" s="6"/>
      <c r="G112" s="6"/>
      <c r="H112" s="6"/>
      <c r="I112" s="6"/>
      <c r="J112" s="6"/>
      <c r="K112" s="6"/>
      <c r="L112" s="6"/>
      <c r="M112" s="1">
        <f t="shared" si="2"/>
        <v>12000</v>
      </c>
      <c r="O112" s="67" t="s">
        <v>231</v>
      </c>
      <c r="P112" s="68">
        <v>2800</v>
      </c>
    </row>
    <row r="113" spans="1:16">
      <c r="A113" s="90"/>
      <c r="B113" s="90" t="s">
        <v>204</v>
      </c>
      <c r="C113" s="6">
        <v>12000</v>
      </c>
      <c r="D113" s="6"/>
      <c r="E113" s="6"/>
      <c r="F113" s="6"/>
      <c r="G113" s="6"/>
      <c r="H113" s="6"/>
      <c r="I113" s="6"/>
      <c r="J113" s="6"/>
      <c r="K113" s="6"/>
      <c r="L113" s="6"/>
      <c r="M113" s="1">
        <f t="shared" si="2"/>
        <v>12000</v>
      </c>
      <c r="O113" s="67" t="s">
        <v>231</v>
      </c>
      <c r="P113" s="68">
        <v>1000</v>
      </c>
    </row>
    <row r="114" spans="1:16" s="87" customFormat="1">
      <c r="A114" s="90"/>
      <c r="B114" s="90" t="s">
        <v>351</v>
      </c>
      <c r="C114" s="6"/>
      <c r="D114" s="6"/>
      <c r="E114" s="6"/>
      <c r="F114" s="6"/>
      <c r="G114" s="6"/>
      <c r="H114" s="6"/>
      <c r="I114" s="6"/>
      <c r="J114" s="6"/>
      <c r="K114" s="6">
        <v>1000</v>
      </c>
      <c r="L114" s="6"/>
      <c r="M114" s="1"/>
      <c r="O114" s="88"/>
      <c r="P114" s="89"/>
    </row>
    <row r="115" spans="1:16">
      <c r="A115" s="90"/>
      <c r="B115" s="90" t="s">
        <v>343</v>
      </c>
      <c r="C115" s="6">
        <v>12000</v>
      </c>
      <c r="D115" s="6"/>
      <c r="E115" s="6"/>
      <c r="F115" s="6"/>
      <c r="G115" s="6"/>
      <c r="H115" s="6"/>
      <c r="I115" s="6"/>
      <c r="J115" s="6"/>
      <c r="K115" s="6"/>
      <c r="L115" s="6"/>
      <c r="M115" s="1">
        <f t="shared" si="2"/>
        <v>12000</v>
      </c>
      <c r="O115" s="67" t="s">
        <v>232</v>
      </c>
      <c r="P115" s="68">
        <v>1600</v>
      </c>
    </row>
    <row r="116" spans="1:16">
      <c r="A116" s="90"/>
      <c r="B116" s="90" t="s">
        <v>347</v>
      </c>
      <c r="C116" s="6"/>
      <c r="D116" s="6"/>
      <c r="E116" s="6"/>
      <c r="F116" s="6"/>
      <c r="G116" s="6"/>
      <c r="H116" s="6"/>
      <c r="I116" s="6"/>
      <c r="J116" s="6">
        <v>19000</v>
      </c>
      <c r="K116" s="6"/>
      <c r="L116" s="6"/>
      <c r="M116" s="1">
        <f t="shared" si="2"/>
        <v>19000</v>
      </c>
      <c r="O116" s="67" t="s">
        <v>233</v>
      </c>
      <c r="P116" s="68">
        <v>860</v>
      </c>
    </row>
    <row r="117" spans="1:16">
      <c r="A117" s="90"/>
      <c r="B117" s="90" t="s">
        <v>205</v>
      </c>
      <c r="C117" s="6">
        <v>12000</v>
      </c>
      <c r="D117" s="6">
        <v>2000</v>
      </c>
      <c r="E117" s="6"/>
      <c r="F117" s="6"/>
      <c r="G117" s="6"/>
      <c r="H117" s="6"/>
      <c r="I117" s="6"/>
      <c r="J117" s="6"/>
      <c r="K117" s="6"/>
      <c r="L117" s="6"/>
      <c r="M117" s="1">
        <f t="shared" si="2"/>
        <v>14000</v>
      </c>
      <c r="O117" s="67" t="s">
        <v>351</v>
      </c>
      <c r="P117" s="68">
        <v>1000</v>
      </c>
    </row>
    <row r="118" spans="1:16">
      <c r="A118" s="90"/>
      <c r="B118" s="90" t="s">
        <v>234</v>
      </c>
      <c r="C118" s="6">
        <v>12000</v>
      </c>
      <c r="D118" s="6">
        <v>4000</v>
      </c>
      <c r="E118" s="6">
        <v>500</v>
      </c>
      <c r="F118" s="6">
        <v>500</v>
      </c>
      <c r="G118" s="6"/>
      <c r="H118" s="6">
        <v>6200</v>
      </c>
      <c r="I118" s="6"/>
      <c r="J118" s="6"/>
      <c r="K118" s="6"/>
      <c r="L118" s="6"/>
      <c r="M118" s="1">
        <f t="shared" si="2"/>
        <v>23200</v>
      </c>
      <c r="O118" s="67" t="s">
        <v>235</v>
      </c>
      <c r="P118" s="68">
        <v>860</v>
      </c>
    </row>
    <row r="119" spans="1:16">
      <c r="A119" s="90"/>
      <c r="B119" s="90" t="s">
        <v>206</v>
      </c>
      <c r="C119" s="6">
        <v>12000</v>
      </c>
      <c r="D119" s="6"/>
      <c r="E119" s="6"/>
      <c r="F119" s="6"/>
      <c r="G119" s="6"/>
      <c r="H119" s="6"/>
      <c r="I119" s="6"/>
      <c r="J119" s="6"/>
      <c r="K119" s="6"/>
      <c r="L119" s="6"/>
      <c r="M119" s="1">
        <f t="shared" si="2"/>
        <v>12000</v>
      </c>
      <c r="O119" s="67" t="s">
        <v>220</v>
      </c>
      <c r="P119" s="68">
        <v>860</v>
      </c>
    </row>
    <row r="120" spans="1:16">
      <c r="A120" s="90"/>
      <c r="B120" s="90" t="s">
        <v>207</v>
      </c>
      <c r="C120" s="6">
        <v>12000</v>
      </c>
      <c r="D120" s="6">
        <v>2000</v>
      </c>
      <c r="E120" s="6">
        <v>500</v>
      </c>
      <c r="F120" s="6">
        <v>500</v>
      </c>
      <c r="G120" s="6">
        <v>3200</v>
      </c>
      <c r="H120" s="6">
        <v>11000</v>
      </c>
      <c r="I120" s="6">
        <v>9000</v>
      </c>
      <c r="J120" s="6"/>
      <c r="K120" s="6"/>
      <c r="L120" s="6"/>
      <c r="M120" s="1">
        <f t="shared" si="2"/>
        <v>38200</v>
      </c>
      <c r="O120" s="67" t="s">
        <v>236</v>
      </c>
      <c r="P120" s="68">
        <v>1200</v>
      </c>
    </row>
    <row r="121" spans="1:16">
      <c r="A121" s="90"/>
      <c r="B121" s="90" t="s">
        <v>208</v>
      </c>
      <c r="C121" s="6">
        <v>12000</v>
      </c>
      <c r="D121" s="6"/>
      <c r="E121" s="6"/>
      <c r="F121" s="6"/>
      <c r="G121" s="6"/>
      <c r="H121" s="6"/>
      <c r="I121" s="6"/>
      <c r="J121" s="6"/>
      <c r="K121" s="6"/>
      <c r="L121" s="6"/>
      <c r="M121" s="1">
        <f t="shared" si="2"/>
        <v>12000</v>
      </c>
      <c r="O121" s="67" t="s">
        <v>236</v>
      </c>
      <c r="P121" s="68">
        <v>860</v>
      </c>
    </row>
    <row r="122" spans="1:16">
      <c r="A122" s="90"/>
      <c r="B122" s="90" t="s">
        <v>348</v>
      </c>
      <c r="C122" s="6"/>
      <c r="D122" s="6"/>
      <c r="E122" s="6"/>
      <c r="F122" s="6"/>
      <c r="G122" s="6"/>
      <c r="H122" s="6"/>
      <c r="I122" s="6"/>
      <c r="J122" s="6">
        <v>19000</v>
      </c>
      <c r="K122" s="6"/>
      <c r="L122" s="6"/>
      <c r="M122" s="1">
        <f t="shared" si="2"/>
        <v>19000</v>
      </c>
    </row>
    <row r="123" spans="1:16">
      <c r="A123" s="90"/>
      <c r="B123" s="90" t="s">
        <v>344</v>
      </c>
      <c r="C123" s="6">
        <v>8000</v>
      </c>
      <c r="D123" s="6"/>
      <c r="E123" s="6"/>
      <c r="F123" s="6"/>
      <c r="G123" s="6"/>
      <c r="H123" s="6"/>
      <c r="I123" s="6"/>
      <c r="J123" s="6"/>
      <c r="K123" s="6"/>
      <c r="L123" s="6"/>
      <c r="M123" s="1">
        <f t="shared" si="2"/>
        <v>8000</v>
      </c>
    </row>
    <row r="124" spans="1:16">
      <c r="A124" s="90"/>
      <c r="B124" s="90" t="s">
        <v>210</v>
      </c>
      <c r="C124" s="6">
        <v>12000</v>
      </c>
      <c r="D124" s="6"/>
      <c r="E124" s="6"/>
      <c r="F124" s="6"/>
      <c r="G124" s="6"/>
      <c r="H124" s="6"/>
      <c r="I124" s="6"/>
      <c r="J124" s="6"/>
      <c r="K124" s="6"/>
      <c r="L124" s="6"/>
      <c r="M124" s="1">
        <f t="shared" si="2"/>
        <v>12000</v>
      </c>
    </row>
    <row r="125" spans="1:16">
      <c r="A125" s="90"/>
      <c r="B125" s="90" t="s">
        <v>211</v>
      </c>
      <c r="C125" s="6">
        <v>12000</v>
      </c>
      <c r="D125" s="6">
        <v>2000</v>
      </c>
      <c r="E125" s="6">
        <v>500</v>
      </c>
      <c r="F125" s="6">
        <v>500</v>
      </c>
      <c r="G125" s="6">
        <v>3200</v>
      </c>
      <c r="H125" s="6">
        <v>11000</v>
      </c>
      <c r="I125" s="6">
        <v>18000</v>
      </c>
      <c r="J125" s="6"/>
      <c r="K125" s="6"/>
      <c r="L125" s="6"/>
      <c r="M125" s="1">
        <f t="shared" si="2"/>
        <v>47200</v>
      </c>
    </row>
    <row r="126" spans="1:16">
      <c r="A126" s="90"/>
      <c r="B126" s="90" t="s">
        <v>212</v>
      </c>
      <c r="C126" s="6">
        <v>12000</v>
      </c>
      <c r="D126" s="6"/>
      <c r="E126" s="6"/>
      <c r="F126" s="6"/>
      <c r="G126" s="6"/>
      <c r="H126" s="6"/>
      <c r="I126" s="6"/>
      <c r="J126" s="6"/>
      <c r="K126" s="6"/>
      <c r="L126" s="6"/>
      <c r="M126" s="1">
        <f t="shared" si="2"/>
        <v>12000</v>
      </c>
    </row>
    <row r="127" spans="1:16">
      <c r="A127" s="90"/>
      <c r="B127" s="90" t="s">
        <v>213</v>
      </c>
      <c r="C127" s="6">
        <v>12000</v>
      </c>
      <c r="D127" s="6"/>
      <c r="E127" s="6"/>
      <c r="F127" s="6"/>
      <c r="G127" s="6"/>
      <c r="H127" s="6"/>
      <c r="I127" s="6"/>
      <c r="J127" s="6"/>
      <c r="K127" s="6"/>
      <c r="L127" s="6"/>
      <c r="M127" s="1">
        <f t="shared" ref="M127:M184" si="3">SUM(C127:L127)</f>
        <v>12000</v>
      </c>
    </row>
    <row r="128" spans="1:16" s="64" customFormat="1">
      <c r="A128" s="90"/>
      <c r="B128" s="90" t="s">
        <v>214</v>
      </c>
      <c r="C128" s="6">
        <v>12000</v>
      </c>
      <c r="D128" s="6"/>
      <c r="E128" s="6"/>
      <c r="F128" s="6"/>
      <c r="G128" s="6"/>
      <c r="H128" s="6"/>
      <c r="I128" s="6"/>
      <c r="J128" s="6"/>
      <c r="K128" s="6"/>
      <c r="L128" s="6"/>
      <c r="M128" s="1">
        <f t="shared" si="3"/>
        <v>12000</v>
      </c>
    </row>
    <row r="129" spans="1:13">
      <c r="A129" s="90"/>
      <c r="B129" s="90" t="s">
        <v>215</v>
      </c>
      <c r="C129" s="6">
        <v>12000</v>
      </c>
      <c r="D129" s="6"/>
      <c r="E129" s="6"/>
      <c r="F129" s="6"/>
      <c r="G129" s="6"/>
      <c r="H129" s="6"/>
      <c r="I129" s="6"/>
      <c r="J129" s="6"/>
      <c r="K129" s="6"/>
      <c r="L129" s="6"/>
      <c r="M129" s="1">
        <f t="shared" si="3"/>
        <v>12000</v>
      </c>
    </row>
    <row r="130" spans="1:13">
      <c r="A130" s="90"/>
      <c r="B130" s="90" t="s">
        <v>216</v>
      </c>
      <c r="C130" s="6">
        <v>12000</v>
      </c>
      <c r="D130" s="6">
        <v>2000</v>
      </c>
      <c r="E130" s="6"/>
      <c r="F130" s="6"/>
      <c r="G130" s="6"/>
      <c r="H130" s="6"/>
      <c r="I130" s="6"/>
      <c r="J130" s="6"/>
      <c r="K130" s="6"/>
      <c r="L130" s="6"/>
      <c r="M130" s="1">
        <f t="shared" si="3"/>
        <v>14000</v>
      </c>
    </row>
    <row r="131" spans="1:13">
      <c r="A131" s="90"/>
      <c r="B131" s="90" t="s">
        <v>217</v>
      </c>
      <c r="C131" s="6">
        <v>12000</v>
      </c>
      <c r="D131" s="6"/>
      <c r="E131" s="6"/>
      <c r="F131" s="6"/>
      <c r="G131" s="6"/>
      <c r="H131" s="6"/>
      <c r="I131" s="6"/>
      <c r="J131" s="6"/>
      <c r="K131" s="6"/>
      <c r="L131" s="6"/>
      <c r="M131" s="1">
        <f t="shared" si="3"/>
        <v>12000</v>
      </c>
    </row>
    <row r="132" spans="1:13" s="64" customFormat="1">
      <c r="A132" s="90"/>
      <c r="B132" s="90" t="s">
        <v>218</v>
      </c>
      <c r="C132" s="6">
        <v>12000</v>
      </c>
      <c r="D132" s="6"/>
      <c r="E132" s="6"/>
      <c r="F132" s="6"/>
      <c r="G132" s="6"/>
      <c r="H132" s="6"/>
      <c r="I132" s="6"/>
      <c r="J132" s="6"/>
      <c r="K132" s="6"/>
      <c r="L132" s="6"/>
      <c r="M132" s="1">
        <f t="shared" si="3"/>
        <v>12000</v>
      </c>
    </row>
    <row r="133" spans="1:13">
      <c r="A133" s="90"/>
      <c r="B133" s="90" t="s">
        <v>219</v>
      </c>
      <c r="C133" s="6">
        <v>12000</v>
      </c>
      <c r="D133" s="6"/>
      <c r="E133" s="6"/>
      <c r="F133" s="6"/>
      <c r="G133" s="6"/>
      <c r="H133" s="6"/>
      <c r="I133" s="6"/>
      <c r="J133" s="6"/>
      <c r="K133" s="6"/>
      <c r="L133" s="6"/>
      <c r="M133" s="1">
        <f t="shared" si="3"/>
        <v>12000</v>
      </c>
    </row>
    <row r="134" spans="1:13">
      <c r="A134" s="90"/>
      <c r="B134" s="90" t="s">
        <v>235</v>
      </c>
      <c r="C134" s="6"/>
      <c r="D134" s="6">
        <v>2000</v>
      </c>
      <c r="E134" s="6">
        <v>500</v>
      </c>
      <c r="F134" s="6">
        <v>500</v>
      </c>
      <c r="G134" s="6">
        <v>3200</v>
      </c>
      <c r="H134" s="6">
        <v>11000</v>
      </c>
      <c r="I134" s="6">
        <v>49000</v>
      </c>
      <c r="J134" s="6">
        <v>19000</v>
      </c>
      <c r="K134" s="6">
        <v>860</v>
      </c>
      <c r="L134" s="6"/>
      <c r="M134" s="1">
        <f t="shared" si="3"/>
        <v>86060</v>
      </c>
    </row>
    <row r="135" spans="1:13">
      <c r="A135" s="90"/>
      <c r="B135" s="90" t="s">
        <v>220</v>
      </c>
      <c r="C135" s="6">
        <v>12000</v>
      </c>
      <c r="D135" s="6">
        <v>2000</v>
      </c>
      <c r="E135" s="6">
        <v>500</v>
      </c>
      <c r="F135" s="6">
        <v>500</v>
      </c>
      <c r="G135" s="6">
        <v>3200</v>
      </c>
      <c r="H135" s="6">
        <v>11000</v>
      </c>
      <c r="I135" s="6">
        <v>18000</v>
      </c>
      <c r="J135" s="6"/>
      <c r="K135" s="6">
        <v>860</v>
      </c>
      <c r="L135" s="6"/>
      <c r="M135" s="1">
        <f t="shared" si="3"/>
        <v>48060</v>
      </c>
    </row>
    <row r="136" spans="1:13">
      <c r="A136" s="90"/>
      <c r="B136" s="90" t="s">
        <v>221</v>
      </c>
      <c r="C136" s="6">
        <v>12000</v>
      </c>
      <c r="D136" s="6"/>
      <c r="E136" s="6"/>
      <c r="F136" s="6"/>
      <c r="G136" s="6"/>
      <c r="H136" s="6"/>
      <c r="I136" s="6"/>
      <c r="J136" s="6"/>
      <c r="K136" s="6"/>
      <c r="L136" s="6"/>
      <c r="M136" s="1">
        <f t="shared" si="3"/>
        <v>12000</v>
      </c>
    </row>
    <row r="137" spans="1:13">
      <c r="A137" s="90"/>
      <c r="B137" s="90" t="s">
        <v>236</v>
      </c>
      <c r="C137" s="6"/>
      <c r="D137" s="6">
        <v>2000</v>
      </c>
      <c r="E137" s="6">
        <v>500</v>
      </c>
      <c r="F137" s="6">
        <v>500</v>
      </c>
      <c r="G137" s="6">
        <v>3200</v>
      </c>
      <c r="H137" s="6">
        <v>11000</v>
      </c>
      <c r="I137" s="6">
        <v>49000</v>
      </c>
      <c r="J137" s="6">
        <v>55000</v>
      </c>
      <c r="K137" s="6">
        <v>2060</v>
      </c>
      <c r="L137" s="6"/>
      <c r="M137" s="1">
        <f t="shared" si="3"/>
        <v>123260</v>
      </c>
    </row>
    <row r="138" spans="1:13">
      <c r="A138" s="90"/>
      <c r="B138" s="90" t="s">
        <v>222</v>
      </c>
      <c r="C138" s="6">
        <v>12000</v>
      </c>
      <c r="D138" s="6"/>
      <c r="E138" s="6"/>
      <c r="F138" s="6"/>
      <c r="G138" s="6"/>
      <c r="H138" s="6"/>
      <c r="I138" s="6"/>
      <c r="J138" s="6"/>
      <c r="K138" s="6"/>
      <c r="L138" s="6"/>
      <c r="M138" s="1">
        <f t="shared" si="3"/>
        <v>12000</v>
      </c>
    </row>
    <row r="139" spans="1:13">
      <c r="A139" s="90"/>
      <c r="B139" s="90" t="s">
        <v>224</v>
      </c>
      <c r="C139" s="6">
        <v>12000</v>
      </c>
      <c r="D139" s="6">
        <v>2000</v>
      </c>
      <c r="E139" s="6">
        <v>500</v>
      </c>
      <c r="F139" s="6">
        <v>500</v>
      </c>
      <c r="G139" s="6">
        <v>3200</v>
      </c>
      <c r="H139" s="6"/>
      <c r="I139" s="6"/>
      <c r="J139" s="6"/>
      <c r="K139" s="6"/>
      <c r="L139" s="6"/>
      <c r="M139" s="1">
        <f t="shared" si="3"/>
        <v>18200</v>
      </c>
    </row>
    <row r="140" spans="1:13">
      <c r="A140" s="90"/>
      <c r="B140" s="90" t="s">
        <v>225</v>
      </c>
      <c r="C140" s="6">
        <v>12000</v>
      </c>
      <c r="D140" s="6"/>
      <c r="E140" s="6"/>
      <c r="F140" s="6"/>
      <c r="G140" s="6"/>
      <c r="H140" s="6"/>
      <c r="I140" s="6"/>
      <c r="J140" s="6"/>
      <c r="K140" s="6"/>
      <c r="L140" s="6"/>
      <c r="M140" s="1">
        <f t="shared" si="3"/>
        <v>12000</v>
      </c>
    </row>
    <row r="141" spans="1:13">
      <c r="A141" s="90"/>
      <c r="B141" s="90" t="s">
        <v>226</v>
      </c>
      <c r="C141" s="6">
        <v>12000</v>
      </c>
      <c r="D141" s="6"/>
      <c r="E141" s="6"/>
      <c r="F141" s="6"/>
      <c r="G141" s="6"/>
      <c r="H141" s="6"/>
      <c r="I141" s="6"/>
      <c r="J141" s="6"/>
      <c r="K141" s="6"/>
      <c r="L141" s="6"/>
      <c r="M141" s="1">
        <f t="shared" si="3"/>
        <v>12000</v>
      </c>
    </row>
    <row r="142" spans="1:13">
      <c r="A142" s="90"/>
      <c r="B142" s="90" t="s">
        <v>345</v>
      </c>
      <c r="C142" s="6"/>
      <c r="D142" s="6">
        <v>2000</v>
      </c>
      <c r="E142" s="6"/>
      <c r="F142" s="6"/>
      <c r="G142" s="6"/>
      <c r="H142" s="6"/>
      <c r="I142" s="6"/>
      <c r="J142" s="6">
        <v>55000</v>
      </c>
      <c r="K142" s="6"/>
      <c r="L142" s="6"/>
      <c r="M142" s="1">
        <f t="shared" si="3"/>
        <v>57000</v>
      </c>
    </row>
    <row r="143" spans="1:13">
      <c r="A143" s="90"/>
      <c r="B143" s="90" t="s">
        <v>228</v>
      </c>
      <c r="C143" s="6">
        <v>12000</v>
      </c>
      <c r="D143" s="6"/>
      <c r="E143" s="6"/>
      <c r="F143" s="6"/>
      <c r="G143" s="6"/>
      <c r="H143" s="6"/>
      <c r="I143" s="6"/>
      <c r="J143" s="6"/>
      <c r="K143" s="6"/>
      <c r="L143" s="6"/>
      <c r="M143" s="1">
        <f t="shared" si="3"/>
        <v>12000</v>
      </c>
    </row>
    <row r="144" spans="1:13">
      <c r="A144" s="90"/>
      <c r="B144" s="90" t="s">
        <v>229</v>
      </c>
      <c r="C144" s="6">
        <v>12000</v>
      </c>
      <c r="D144" s="6">
        <v>2000</v>
      </c>
      <c r="E144" s="6">
        <v>500</v>
      </c>
      <c r="F144" s="6"/>
      <c r="G144" s="6"/>
      <c r="H144" s="6"/>
      <c r="I144" s="6"/>
      <c r="J144" s="6"/>
      <c r="K144" s="6"/>
      <c r="L144" s="6"/>
      <c r="M144" s="1">
        <f t="shared" si="3"/>
        <v>14500</v>
      </c>
    </row>
    <row r="145" spans="1:13">
      <c r="A145" s="90"/>
      <c r="B145" s="90" t="s">
        <v>230</v>
      </c>
      <c r="C145" s="6">
        <v>12000</v>
      </c>
      <c r="D145" s="6">
        <v>2000</v>
      </c>
      <c r="E145" s="6">
        <v>500</v>
      </c>
      <c r="F145" s="6">
        <v>500</v>
      </c>
      <c r="G145" s="6">
        <v>3200</v>
      </c>
      <c r="H145" s="6"/>
      <c r="I145" s="6"/>
      <c r="J145" s="6"/>
      <c r="K145" s="6"/>
      <c r="L145" s="6"/>
      <c r="M145" s="1">
        <f t="shared" si="3"/>
        <v>18200</v>
      </c>
    </row>
    <row r="146" spans="1:13">
      <c r="B146" s="90" t="s">
        <v>350</v>
      </c>
      <c r="C146" s="6"/>
      <c r="D146" s="6"/>
      <c r="E146" s="6"/>
      <c r="F146" s="6"/>
      <c r="G146" s="6"/>
      <c r="H146" s="6"/>
      <c r="I146" s="6">
        <v>49000</v>
      </c>
      <c r="J146" s="6"/>
      <c r="K146" s="6"/>
      <c r="L146" s="6"/>
      <c r="M146" s="1">
        <f t="shared" si="3"/>
        <v>49000</v>
      </c>
    </row>
    <row r="147" spans="1:13" s="72" customFormat="1">
      <c r="A147" s="83"/>
      <c r="B147" s="83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65">
        <f t="shared" si="3"/>
        <v>0</v>
      </c>
    </row>
    <row r="148" spans="1:13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1">
        <f t="shared" si="3"/>
        <v>0</v>
      </c>
    </row>
    <row r="149" spans="1:13">
      <c r="B149" s="90" t="s">
        <v>68</v>
      </c>
      <c r="C149" s="6">
        <v>12000</v>
      </c>
      <c r="D149" s="6"/>
      <c r="E149" s="6"/>
      <c r="F149" s="6"/>
      <c r="G149" s="6"/>
      <c r="H149" s="6"/>
      <c r="I149" s="6"/>
      <c r="J149" s="6"/>
      <c r="K149" s="6"/>
      <c r="L149" s="6"/>
      <c r="M149" s="1">
        <f t="shared" si="3"/>
        <v>12000</v>
      </c>
    </row>
    <row r="150" spans="1:13">
      <c r="B150" s="90" t="s">
        <v>112</v>
      </c>
      <c r="C150" s="6"/>
      <c r="D150" s="6">
        <v>2000</v>
      </c>
      <c r="E150" s="6">
        <v>500</v>
      </c>
      <c r="F150" s="6">
        <v>500</v>
      </c>
      <c r="G150" s="6">
        <v>3200</v>
      </c>
      <c r="H150" s="6">
        <v>10500</v>
      </c>
      <c r="I150" s="6">
        <v>59500</v>
      </c>
      <c r="J150" s="6">
        <v>55000</v>
      </c>
      <c r="K150" s="6"/>
      <c r="L150" s="6"/>
      <c r="M150" s="1">
        <f t="shared" si="3"/>
        <v>131200</v>
      </c>
    </row>
    <row r="151" spans="1:13">
      <c r="B151" s="90" t="s">
        <v>352</v>
      </c>
      <c r="C151" s="6">
        <v>12000</v>
      </c>
      <c r="D151" s="6"/>
      <c r="E151" s="6"/>
      <c r="F151" s="6"/>
      <c r="G151" s="6"/>
      <c r="H151" s="6"/>
      <c r="I151" s="6"/>
      <c r="J151" s="6"/>
      <c r="K151" s="6"/>
      <c r="L151" s="6"/>
      <c r="M151" s="1">
        <f t="shared" si="3"/>
        <v>12000</v>
      </c>
    </row>
    <row r="152" spans="1:13">
      <c r="B152" s="90" t="s">
        <v>69</v>
      </c>
      <c r="C152" s="6">
        <v>12000</v>
      </c>
      <c r="D152" s="6"/>
      <c r="E152" s="6"/>
      <c r="F152" s="6"/>
      <c r="G152" s="6"/>
      <c r="H152" s="6"/>
      <c r="I152" s="6"/>
      <c r="J152" s="6"/>
      <c r="K152" s="6"/>
      <c r="L152" s="6"/>
      <c r="M152" s="1">
        <f t="shared" si="3"/>
        <v>12000</v>
      </c>
    </row>
    <row r="153" spans="1:13">
      <c r="B153" s="90" t="s">
        <v>353</v>
      </c>
      <c r="C153" s="6">
        <v>12000</v>
      </c>
      <c r="D153" s="6"/>
      <c r="E153" s="6"/>
      <c r="F153" s="6"/>
      <c r="G153" s="6"/>
      <c r="H153" s="6"/>
      <c r="I153" s="6"/>
      <c r="J153" s="6"/>
      <c r="K153" s="6"/>
      <c r="L153" s="6"/>
      <c r="M153" s="1">
        <f t="shared" si="3"/>
        <v>12000</v>
      </c>
    </row>
    <row r="154" spans="1:13">
      <c r="B154" s="90" t="s">
        <v>354</v>
      </c>
      <c r="C154" s="6">
        <v>5000</v>
      </c>
      <c r="D154" s="6"/>
      <c r="E154" s="6"/>
      <c r="F154" s="6"/>
      <c r="G154" s="6"/>
      <c r="H154" s="6"/>
      <c r="I154" s="6"/>
      <c r="J154" s="6"/>
      <c r="K154" s="6"/>
      <c r="L154" s="6"/>
      <c r="M154" s="1">
        <f t="shared" si="3"/>
        <v>5000</v>
      </c>
    </row>
    <row r="155" spans="1:13" s="70" customFormat="1">
      <c r="A155" s="91"/>
      <c r="B155" s="90" t="s">
        <v>359</v>
      </c>
      <c r="C155" s="6"/>
      <c r="D155" s="6"/>
      <c r="E155" s="6"/>
      <c r="F155" s="6"/>
      <c r="G155" s="6"/>
      <c r="H155" s="6"/>
      <c r="I155" s="6"/>
      <c r="J155" s="6"/>
      <c r="K155" s="6">
        <v>400</v>
      </c>
      <c r="L155" s="6"/>
      <c r="M155" s="1">
        <f t="shared" si="3"/>
        <v>400</v>
      </c>
    </row>
    <row r="156" spans="1:13" s="69" customFormat="1">
      <c r="A156" s="91"/>
      <c r="B156" s="90" t="s">
        <v>121</v>
      </c>
      <c r="C156" s="6"/>
      <c r="D156" s="6"/>
      <c r="E156" s="6"/>
      <c r="F156" s="6"/>
      <c r="G156" s="6"/>
      <c r="H156" s="6"/>
      <c r="I156" s="6"/>
      <c r="J156" s="6">
        <v>19000</v>
      </c>
      <c r="K156" s="6"/>
      <c r="L156" s="6"/>
      <c r="M156" s="1">
        <f t="shared" si="3"/>
        <v>19000</v>
      </c>
    </row>
    <row r="157" spans="1:13">
      <c r="B157" s="90" t="s">
        <v>113</v>
      </c>
      <c r="C157" s="6"/>
      <c r="D157" s="6">
        <v>2000</v>
      </c>
      <c r="E157" s="6">
        <v>500</v>
      </c>
      <c r="F157" s="6">
        <v>500</v>
      </c>
      <c r="G157" s="6">
        <v>3200</v>
      </c>
      <c r="H157" s="6">
        <v>10500</v>
      </c>
      <c r="I157" s="6">
        <v>59500</v>
      </c>
      <c r="J157" s="6">
        <v>55000</v>
      </c>
      <c r="K157" s="6">
        <v>1600</v>
      </c>
      <c r="L157" s="6"/>
      <c r="M157" s="1">
        <f t="shared" si="3"/>
        <v>132800</v>
      </c>
    </row>
    <row r="158" spans="1:13" s="71" customFormat="1">
      <c r="A158" s="91"/>
      <c r="B158" s="90" t="s">
        <v>360</v>
      </c>
      <c r="C158" s="6"/>
      <c r="D158" s="6"/>
      <c r="E158" s="6"/>
      <c r="F158" s="6"/>
      <c r="G158" s="6"/>
      <c r="H158" s="6"/>
      <c r="I158" s="6"/>
      <c r="J158" s="6"/>
      <c r="K158" s="6">
        <v>1100</v>
      </c>
      <c r="L158" s="6"/>
      <c r="M158" s="1">
        <f t="shared" si="3"/>
        <v>1100</v>
      </c>
    </row>
    <row r="159" spans="1:13">
      <c r="B159" s="90" t="s">
        <v>114</v>
      </c>
      <c r="C159" s="6"/>
      <c r="D159" s="6"/>
      <c r="E159" s="6"/>
      <c r="F159" s="6"/>
      <c r="G159" s="6"/>
      <c r="H159" s="6"/>
      <c r="I159" s="6"/>
      <c r="J159" s="6">
        <v>22000</v>
      </c>
      <c r="K159" s="6"/>
      <c r="L159" s="6"/>
      <c r="M159" s="1">
        <f t="shared" si="3"/>
        <v>22000</v>
      </c>
    </row>
    <row r="160" spans="1:13">
      <c r="B160" s="90" t="s">
        <v>122</v>
      </c>
      <c r="C160" s="6"/>
      <c r="D160" s="6"/>
      <c r="E160" s="6"/>
      <c r="F160" s="6"/>
      <c r="G160" s="6"/>
      <c r="H160" s="6"/>
      <c r="I160" s="6"/>
      <c r="J160" s="6">
        <v>19000</v>
      </c>
      <c r="K160" s="6"/>
      <c r="L160" s="6"/>
      <c r="M160" s="1">
        <f t="shared" si="3"/>
        <v>19000</v>
      </c>
    </row>
    <row r="161" spans="1:13">
      <c r="B161" s="90" t="s">
        <v>70</v>
      </c>
      <c r="C161" s="6">
        <v>15000</v>
      </c>
      <c r="D161" s="6"/>
      <c r="E161" s="6"/>
      <c r="F161" s="6"/>
      <c r="G161" s="6"/>
      <c r="H161" s="6"/>
      <c r="I161" s="6"/>
      <c r="J161" s="6"/>
      <c r="K161" s="6"/>
      <c r="L161" s="6"/>
      <c r="M161" s="1">
        <f t="shared" si="3"/>
        <v>15000</v>
      </c>
    </row>
    <row r="162" spans="1:13">
      <c r="B162" s="90" t="s">
        <v>71</v>
      </c>
      <c r="C162" s="6">
        <v>12000</v>
      </c>
      <c r="D162" s="6"/>
      <c r="E162" s="6"/>
      <c r="F162" s="6"/>
      <c r="G162" s="6"/>
      <c r="H162" s="6"/>
      <c r="I162" s="6"/>
      <c r="J162" s="6"/>
      <c r="K162" s="6"/>
      <c r="L162" s="6"/>
      <c r="M162" s="1">
        <f t="shared" si="3"/>
        <v>12000</v>
      </c>
    </row>
    <row r="163" spans="1:13">
      <c r="B163" s="90" t="s">
        <v>72</v>
      </c>
      <c r="C163" s="6">
        <v>12000</v>
      </c>
      <c r="D163" s="6">
        <v>2000</v>
      </c>
      <c r="E163" s="6"/>
      <c r="F163" s="6"/>
      <c r="G163" s="6"/>
      <c r="H163" s="6"/>
      <c r="I163" s="6"/>
      <c r="J163" s="6"/>
      <c r="K163" s="6"/>
      <c r="L163" s="6"/>
      <c r="M163" s="1">
        <f t="shared" si="3"/>
        <v>14000</v>
      </c>
    </row>
    <row r="164" spans="1:13">
      <c r="B164" s="90" t="s">
        <v>73</v>
      </c>
      <c r="C164" s="6">
        <v>12000</v>
      </c>
      <c r="D164" s="6">
        <v>2000</v>
      </c>
      <c r="E164" s="6"/>
      <c r="F164" s="6"/>
      <c r="G164" s="6"/>
      <c r="H164" s="6"/>
      <c r="I164" s="6"/>
      <c r="J164" s="6"/>
      <c r="K164" s="6"/>
      <c r="L164" s="6"/>
      <c r="M164" s="1">
        <f t="shared" si="3"/>
        <v>14000</v>
      </c>
    </row>
    <row r="165" spans="1:13">
      <c r="B165" s="90" t="s">
        <v>74</v>
      </c>
      <c r="C165" s="6">
        <v>12000</v>
      </c>
      <c r="D165" s="6"/>
      <c r="E165" s="6"/>
      <c r="F165" s="6"/>
      <c r="G165" s="6"/>
      <c r="H165" s="6"/>
      <c r="I165" s="6"/>
      <c r="J165" s="6"/>
      <c r="K165" s="6"/>
      <c r="L165" s="6"/>
      <c r="M165" s="1">
        <f t="shared" si="3"/>
        <v>12000</v>
      </c>
    </row>
    <row r="166" spans="1:13">
      <c r="B166" s="90" t="s">
        <v>75</v>
      </c>
      <c r="C166" s="6">
        <v>12000</v>
      </c>
      <c r="D166" s="6"/>
      <c r="E166" s="6"/>
      <c r="F166" s="6"/>
      <c r="G166" s="6"/>
      <c r="H166" s="6"/>
      <c r="I166" s="6"/>
      <c r="J166" s="6"/>
      <c r="K166" s="6"/>
      <c r="L166" s="6"/>
      <c r="M166" s="1">
        <f t="shared" si="3"/>
        <v>12000</v>
      </c>
    </row>
    <row r="167" spans="1:13">
      <c r="B167" s="90" t="s">
        <v>76</v>
      </c>
      <c r="C167" s="6">
        <v>12000</v>
      </c>
      <c r="D167" s="6">
        <v>2000</v>
      </c>
      <c r="E167" s="6"/>
      <c r="F167" s="6"/>
      <c r="G167" s="6"/>
      <c r="H167" s="6"/>
      <c r="I167" s="6"/>
      <c r="J167" s="6"/>
      <c r="K167" s="6"/>
      <c r="L167" s="6"/>
      <c r="M167" s="1">
        <f t="shared" si="3"/>
        <v>14000</v>
      </c>
    </row>
    <row r="168" spans="1:13">
      <c r="B168" s="90" t="s">
        <v>77</v>
      </c>
      <c r="C168" s="6">
        <v>12000</v>
      </c>
      <c r="D168" s="6"/>
      <c r="E168" s="6"/>
      <c r="F168" s="6"/>
      <c r="G168" s="6"/>
      <c r="H168" s="6"/>
      <c r="I168" s="6"/>
      <c r="J168" s="6"/>
      <c r="K168" s="6"/>
      <c r="L168" s="6"/>
      <c r="M168" s="1">
        <f t="shared" si="3"/>
        <v>12000</v>
      </c>
    </row>
    <row r="169" spans="1:13">
      <c r="B169" s="90" t="s">
        <v>78</v>
      </c>
      <c r="C169" s="6">
        <v>12000</v>
      </c>
      <c r="D169" s="6"/>
      <c r="E169" s="6"/>
      <c r="F169" s="6"/>
      <c r="G169" s="6"/>
      <c r="H169" s="6"/>
      <c r="I169" s="6"/>
      <c r="J169" s="6"/>
      <c r="K169" s="6"/>
      <c r="L169" s="6"/>
      <c r="M169" s="1">
        <f t="shared" si="3"/>
        <v>12000</v>
      </c>
    </row>
    <row r="170" spans="1:13">
      <c r="B170" s="90" t="s">
        <v>79</v>
      </c>
      <c r="C170" s="6">
        <v>12000</v>
      </c>
      <c r="D170" s="6"/>
      <c r="E170" s="6"/>
      <c r="F170" s="6"/>
      <c r="G170" s="6"/>
      <c r="H170" s="6"/>
      <c r="I170" s="6"/>
      <c r="J170" s="6"/>
      <c r="K170" s="6"/>
      <c r="L170" s="6"/>
      <c r="M170" s="1">
        <f t="shared" si="3"/>
        <v>12000</v>
      </c>
    </row>
    <row r="171" spans="1:13">
      <c r="B171" s="90" t="s">
        <v>80</v>
      </c>
      <c r="C171" s="6">
        <v>12000</v>
      </c>
      <c r="D171" s="6"/>
      <c r="E171" s="6"/>
      <c r="F171" s="6"/>
      <c r="G171" s="6"/>
      <c r="H171" s="6"/>
      <c r="I171" s="6"/>
      <c r="J171" s="6"/>
      <c r="K171" s="6"/>
      <c r="L171" s="6"/>
      <c r="M171" s="1">
        <f t="shared" si="3"/>
        <v>12000</v>
      </c>
    </row>
    <row r="172" spans="1:13">
      <c r="B172" s="90" t="s">
        <v>82</v>
      </c>
      <c r="C172" s="6">
        <v>12000</v>
      </c>
      <c r="D172" s="6">
        <v>2000</v>
      </c>
      <c r="E172" s="6">
        <v>500</v>
      </c>
      <c r="F172" s="6">
        <v>500</v>
      </c>
      <c r="G172" s="6">
        <v>3200</v>
      </c>
      <c r="H172" s="6">
        <v>0</v>
      </c>
      <c r="I172" s="6"/>
      <c r="J172" s="6"/>
      <c r="K172" s="6"/>
      <c r="L172" s="6"/>
      <c r="M172" s="1">
        <f t="shared" si="3"/>
        <v>18200</v>
      </c>
    </row>
    <row r="173" spans="1:13">
      <c r="B173" s="90" t="s">
        <v>123</v>
      </c>
      <c r="C173" s="6"/>
      <c r="D173" s="6"/>
      <c r="E173" s="6"/>
      <c r="F173" s="6"/>
      <c r="G173" s="6"/>
      <c r="H173" s="6"/>
      <c r="I173" s="6"/>
      <c r="J173" s="6">
        <v>19000</v>
      </c>
      <c r="K173" s="6"/>
      <c r="L173" s="6"/>
      <c r="M173" s="1">
        <f t="shared" si="3"/>
        <v>19000</v>
      </c>
    </row>
    <row r="174" spans="1:13">
      <c r="B174" s="90" t="s">
        <v>123</v>
      </c>
      <c r="C174" s="6"/>
      <c r="D174" s="6"/>
      <c r="E174" s="6"/>
      <c r="F174" s="6"/>
      <c r="G174" s="6"/>
      <c r="H174" s="6"/>
      <c r="I174" s="6"/>
      <c r="J174" s="6">
        <v>19000</v>
      </c>
      <c r="K174" s="6"/>
      <c r="L174" s="6"/>
      <c r="M174" s="1">
        <f t="shared" si="3"/>
        <v>19000</v>
      </c>
    </row>
    <row r="175" spans="1:13" s="69" customFormat="1">
      <c r="A175" s="91"/>
      <c r="B175" s="90" t="s">
        <v>83</v>
      </c>
      <c r="C175" s="6">
        <v>12000</v>
      </c>
      <c r="D175" s="6"/>
      <c r="E175" s="6"/>
      <c r="F175" s="6"/>
      <c r="G175" s="6"/>
      <c r="H175" s="6"/>
      <c r="I175" s="6"/>
      <c r="J175" s="6"/>
      <c r="K175" s="6"/>
      <c r="L175" s="6"/>
      <c r="M175" s="1">
        <f t="shared" si="3"/>
        <v>12000</v>
      </c>
    </row>
    <row r="176" spans="1:13" s="69" customFormat="1">
      <c r="A176" s="91"/>
      <c r="B176" s="90" t="s">
        <v>84</v>
      </c>
      <c r="C176" s="6">
        <v>12000</v>
      </c>
      <c r="D176" s="6"/>
      <c r="E176" s="6"/>
      <c r="F176" s="6"/>
      <c r="G176" s="6"/>
      <c r="H176" s="6"/>
      <c r="I176" s="6"/>
      <c r="J176" s="6"/>
      <c r="K176" s="6"/>
      <c r="L176" s="6"/>
      <c r="M176" s="1">
        <f t="shared" si="3"/>
        <v>12000</v>
      </c>
    </row>
    <row r="177" spans="1:13" s="69" customFormat="1">
      <c r="A177" s="91"/>
      <c r="B177" s="90" t="s">
        <v>85</v>
      </c>
      <c r="C177" s="6">
        <v>24000</v>
      </c>
      <c r="D177" s="6"/>
      <c r="E177" s="6"/>
      <c r="F177" s="6"/>
      <c r="G177" s="6"/>
      <c r="H177" s="6"/>
      <c r="I177" s="6"/>
      <c r="J177" s="6"/>
      <c r="K177" s="6"/>
      <c r="L177" s="6"/>
      <c r="M177" s="1">
        <f t="shared" si="3"/>
        <v>24000</v>
      </c>
    </row>
    <row r="178" spans="1:13">
      <c r="B178" s="90" t="s">
        <v>86</v>
      </c>
      <c r="C178" s="6">
        <v>15000</v>
      </c>
      <c r="D178" s="6"/>
      <c r="E178" s="6"/>
      <c r="F178" s="6"/>
      <c r="G178" s="6"/>
      <c r="H178" s="6"/>
      <c r="I178" s="6"/>
      <c r="J178" s="6"/>
      <c r="K178" s="6"/>
      <c r="L178" s="6"/>
      <c r="M178" s="1">
        <f t="shared" si="3"/>
        <v>15000</v>
      </c>
    </row>
    <row r="179" spans="1:13">
      <c r="B179" s="90" t="s">
        <v>87</v>
      </c>
      <c r="C179" s="6">
        <v>12000</v>
      </c>
      <c r="D179" s="6"/>
      <c r="E179" s="6"/>
      <c r="F179" s="6"/>
      <c r="G179" s="6"/>
      <c r="H179" s="6"/>
      <c r="I179" s="6"/>
      <c r="J179" s="6"/>
      <c r="K179" s="6"/>
      <c r="L179" s="6"/>
      <c r="M179" s="1">
        <f t="shared" si="3"/>
        <v>12000</v>
      </c>
    </row>
    <row r="180" spans="1:13">
      <c r="B180" s="90" t="s">
        <v>88</v>
      </c>
      <c r="C180" s="6">
        <v>12000</v>
      </c>
      <c r="D180" s="6"/>
      <c r="E180" s="6"/>
      <c r="F180" s="6"/>
      <c r="G180" s="6"/>
      <c r="H180" s="6"/>
      <c r="I180" s="6"/>
      <c r="J180" s="6"/>
      <c r="K180" s="6"/>
      <c r="L180" s="6"/>
      <c r="M180" s="1">
        <f t="shared" si="3"/>
        <v>12000</v>
      </c>
    </row>
    <row r="181" spans="1:13">
      <c r="B181" s="90" t="s">
        <v>115</v>
      </c>
      <c r="C181" s="6"/>
      <c r="D181" s="6">
        <v>2000</v>
      </c>
      <c r="E181" s="6">
        <v>500</v>
      </c>
      <c r="F181" s="6">
        <v>500</v>
      </c>
      <c r="G181" s="6">
        <v>3200</v>
      </c>
      <c r="H181" s="6"/>
      <c r="I181" s="6"/>
      <c r="J181" s="6"/>
      <c r="K181" s="6"/>
      <c r="L181" s="6"/>
      <c r="M181" s="1">
        <f t="shared" si="3"/>
        <v>6200</v>
      </c>
    </row>
    <row r="182" spans="1:13" s="69" customFormat="1">
      <c r="A182" s="91"/>
      <c r="B182" s="90" t="s">
        <v>119</v>
      </c>
      <c r="C182" s="6"/>
      <c r="D182" s="6">
        <v>2000</v>
      </c>
      <c r="E182" s="6"/>
      <c r="F182" s="6"/>
      <c r="G182" s="6"/>
      <c r="H182" s="6"/>
      <c r="I182" s="6"/>
      <c r="J182" s="6">
        <v>19000</v>
      </c>
      <c r="K182" s="6"/>
      <c r="L182" s="6"/>
      <c r="M182" s="1">
        <f t="shared" si="3"/>
        <v>21000</v>
      </c>
    </row>
    <row r="183" spans="1:13">
      <c r="B183" s="90" t="s">
        <v>119</v>
      </c>
      <c r="C183" s="6"/>
      <c r="D183" s="6"/>
      <c r="E183" s="6"/>
      <c r="F183" s="6"/>
      <c r="G183" s="6"/>
      <c r="H183" s="6"/>
      <c r="I183" s="6"/>
      <c r="J183" s="6">
        <v>19000</v>
      </c>
      <c r="K183" s="6"/>
      <c r="L183" s="6"/>
      <c r="M183" s="1">
        <f t="shared" si="3"/>
        <v>19000</v>
      </c>
    </row>
    <row r="184" spans="1:13">
      <c r="B184" s="90" t="s">
        <v>116</v>
      </c>
      <c r="C184" s="6"/>
      <c r="D184" s="6">
        <v>2000</v>
      </c>
      <c r="E184" s="6">
        <v>500</v>
      </c>
      <c r="F184" s="6">
        <v>500</v>
      </c>
      <c r="G184" s="6">
        <v>3200</v>
      </c>
      <c r="H184" s="6">
        <v>10500</v>
      </c>
      <c r="I184" s="6">
        <v>59500</v>
      </c>
      <c r="J184" s="6">
        <v>55000</v>
      </c>
      <c r="K184" s="6">
        <v>8800</v>
      </c>
      <c r="L184" s="6"/>
      <c r="M184" s="1">
        <f t="shared" si="3"/>
        <v>140000</v>
      </c>
    </row>
    <row r="185" spans="1:13">
      <c r="B185" s="90" t="s">
        <v>89</v>
      </c>
      <c r="C185" s="6">
        <v>12000</v>
      </c>
      <c r="D185" s="6">
        <v>2000</v>
      </c>
      <c r="E185" s="6">
        <v>500</v>
      </c>
      <c r="F185" s="6">
        <v>500</v>
      </c>
      <c r="G185" s="6">
        <v>3200</v>
      </c>
      <c r="H185" s="6">
        <v>10500</v>
      </c>
      <c r="I185" s="6">
        <v>1300</v>
      </c>
      <c r="J185" s="6"/>
      <c r="K185" s="6"/>
      <c r="L185" s="6"/>
      <c r="M185" s="1">
        <f t="shared" ref="M185:M248" si="4">SUM(C185:L185)</f>
        <v>30000</v>
      </c>
    </row>
    <row r="186" spans="1:13">
      <c r="B186" s="90" t="s">
        <v>90</v>
      </c>
      <c r="C186" s="6">
        <v>12000</v>
      </c>
      <c r="D186" s="6"/>
      <c r="E186" s="6"/>
      <c r="F186" s="6"/>
      <c r="G186" s="6"/>
      <c r="H186" s="6"/>
      <c r="I186" s="6"/>
      <c r="J186" s="6"/>
      <c r="K186" s="6"/>
      <c r="L186" s="6"/>
      <c r="M186" s="1">
        <f t="shared" si="4"/>
        <v>12000</v>
      </c>
    </row>
    <row r="187" spans="1:13">
      <c r="B187" s="90" t="s">
        <v>91</v>
      </c>
      <c r="C187" s="6">
        <v>12000</v>
      </c>
      <c r="D187" s="6"/>
      <c r="E187" s="6"/>
      <c r="F187" s="6"/>
      <c r="G187" s="6"/>
      <c r="H187" s="6"/>
      <c r="I187" s="6"/>
      <c r="J187" s="6"/>
      <c r="K187" s="6"/>
      <c r="L187" s="6"/>
      <c r="M187" s="1">
        <f t="shared" si="4"/>
        <v>12000</v>
      </c>
    </row>
    <row r="188" spans="1:13">
      <c r="B188" s="90" t="s">
        <v>117</v>
      </c>
      <c r="C188" s="6"/>
      <c r="D188" s="6">
        <v>2000</v>
      </c>
      <c r="E188" s="6">
        <v>500</v>
      </c>
      <c r="F188" s="6">
        <v>500</v>
      </c>
      <c r="G188" s="6">
        <v>3200</v>
      </c>
      <c r="H188" s="6"/>
      <c r="I188" s="6"/>
      <c r="J188" s="6">
        <v>55000</v>
      </c>
      <c r="K188" s="6"/>
      <c r="L188" s="6"/>
      <c r="M188" s="1">
        <f t="shared" si="4"/>
        <v>61200</v>
      </c>
    </row>
    <row r="189" spans="1:13">
      <c r="B189" s="90" t="s">
        <v>124</v>
      </c>
      <c r="C189" s="6"/>
      <c r="D189" s="6"/>
      <c r="E189" s="6"/>
      <c r="F189" s="6"/>
      <c r="G189" s="6"/>
      <c r="H189" s="6"/>
      <c r="I189" s="6"/>
      <c r="J189" s="6">
        <v>19000</v>
      </c>
      <c r="K189" s="6"/>
      <c r="L189" s="6"/>
      <c r="M189" s="1">
        <f t="shared" si="4"/>
        <v>19000</v>
      </c>
    </row>
    <row r="190" spans="1:13">
      <c r="B190" s="90" t="s">
        <v>355</v>
      </c>
      <c r="C190" s="6">
        <v>12000</v>
      </c>
      <c r="D190" s="6"/>
      <c r="E190" s="6"/>
      <c r="F190" s="6"/>
      <c r="G190" s="6"/>
      <c r="H190" s="6"/>
      <c r="I190" s="6"/>
      <c r="J190" s="6"/>
      <c r="K190" s="6"/>
      <c r="L190" s="6"/>
      <c r="M190" s="1">
        <f t="shared" si="4"/>
        <v>12000</v>
      </c>
    </row>
    <row r="191" spans="1:13" s="71" customFormat="1">
      <c r="A191" s="91"/>
      <c r="B191" s="90" t="s">
        <v>92</v>
      </c>
      <c r="C191" s="6"/>
      <c r="D191" s="6"/>
      <c r="E191" s="6"/>
      <c r="F191" s="6"/>
      <c r="G191" s="6"/>
      <c r="H191" s="6"/>
      <c r="I191" s="6"/>
      <c r="J191" s="6"/>
      <c r="K191" s="6">
        <v>3000</v>
      </c>
      <c r="L191" s="6"/>
      <c r="M191" s="1">
        <f t="shared" si="4"/>
        <v>3000</v>
      </c>
    </row>
    <row r="192" spans="1:13">
      <c r="B192" s="90" t="s">
        <v>246</v>
      </c>
      <c r="C192" s="6">
        <v>12000</v>
      </c>
      <c r="D192" s="6">
        <v>2000</v>
      </c>
      <c r="E192" s="6"/>
      <c r="F192" s="6"/>
      <c r="G192" s="6"/>
      <c r="H192" s="6"/>
      <c r="I192" s="6"/>
      <c r="J192" s="6"/>
      <c r="K192" s="6"/>
      <c r="L192" s="6"/>
      <c r="M192" s="1">
        <f t="shared" si="4"/>
        <v>14000</v>
      </c>
    </row>
    <row r="193" spans="1:13">
      <c r="B193" s="90" t="s">
        <v>93</v>
      </c>
      <c r="C193" s="6">
        <v>12000</v>
      </c>
      <c r="D193" s="6"/>
      <c r="E193" s="6"/>
      <c r="F193" s="6"/>
      <c r="G193" s="6"/>
      <c r="H193" s="6"/>
      <c r="I193" s="6"/>
      <c r="J193" s="6"/>
      <c r="K193" s="6"/>
      <c r="L193" s="6"/>
      <c r="M193" s="1">
        <f t="shared" si="4"/>
        <v>12000</v>
      </c>
    </row>
    <row r="194" spans="1:13">
      <c r="B194" s="90" t="s">
        <v>94</v>
      </c>
      <c r="C194" s="6">
        <v>12000</v>
      </c>
      <c r="D194" s="6">
        <v>2000</v>
      </c>
      <c r="E194" s="6">
        <v>500</v>
      </c>
      <c r="F194" s="6">
        <v>500</v>
      </c>
      <c r="G194" s="6">
        <v>3200</v>
      </c>
      <c r="H194" s="6">
        <v>10500</v>
      </c>
      <c r="I194" s="6">
        <v>24500</v>
      </c>
      <c r="J194" s="6"/>
      <c r="K194" s="6">
        <v>400</v>
      </c>
      <c r="L194" s="6"/>
      <c r="M194" s="1">
        <f t="shared" si="4"/>
        <v>53600</v>
      </c>
    </row>
    <row r="195" spans="1:13">
      <c r="B195" s="90" t="s">
        <v>95</v>
      </c>
      <c r="C195" s="6">
        <v>12000</v>
      </c>
      <c r="D195" s="6"/>
      <c r="E195" s="6"/>
      <c r="F195" s="6"/>
      <c r="G195" s="6"/>
      <c r="H195" s="6"/>
      <c r="I195" s="6"/>
      <c r="J195" s="6"/>
      <c r="K195" s="6"/>
      <c r="L195" s="6"/>
      <c r="M195" s="1">
        <f t="shared" si="4"/>
        <v>12000</v>
      </c>
    </row>
    <row r="196" spans="1:13">
      <c r="B196" s="90" t="s">
        <v>245</v>
      </c>
      <c r="C196" s="6">
        <v>12000</v>
      </c>
      <c r="D196" s="6"/>
      <c r="E196" s="6"/>
      <c r="F196" s="6"/>
      <c r="G196" s="6"/>
      <c r="H196" s="6"/>
      <c r="I196" s="6"/>
      <c r="J196" s="6"/>
      <c r="K196" s="6"/>
      <c r="L196" s="6"/>
      <c r="M196" s="1">
        <f t="shared" si="4"/>
        <v>12000</v>
      </c>
    </row>
    <row r="197" spans="1:13">
      <c r="B197" s="90" t="s">
        <v>96</v>
      </c>
      <c r="C197" s="6">
        <v>12000</v>
      </c>
      <c r="D197" s="6"/>
      <c r="E197" s="6"/>
      <c r="F197" s="6"/>
      <c r="G197" s="6"/>
      <c r="H197" s="6"/>
      <c r="I197" s="6"/>
      <c r="J197" s="6"/>
      <c r="K197" s="6"/>
      <c r="L197" s="6"/>
      <c r="M197" s="1">
        <f t="shared" si="4"/>
        <v>12000</v>
      </c>
    </row>
    <row r="198" spans="1:13">
      <c r="B198" s="90" t="s">
        <v>356</v>
      </c>
      <c r="C198" s="6">
        <v>12000</v>
      </c>
      <c r="D198" s="6"/>
      <c r="E198" s="6"/>
      <c r="F198" s="6"/>
      <c r="G198" s="6"/>
      <c r="H198" s="6"/>
      <c r="I198" s="6"/>
      <c r="J198" s="6"/>
      <c r="K198" s="6"/>
      <c r="L198" s="6"/>
      <c r="M198" s="1">
        <f t="shared" si="4"/>
        <v>12000</v>
      </c>
    </row>
    <row r="199" spans="1:13">
      <c r="B199" s="90" t="s">
        <v>125</v>
      </c>
      <c r="C199" s="6"/>
      <c r="D199" s="6"/>
      <c r="E199" s="6"/>
      <c r="F199" s="6"/>
      <c r="G199" s="6"/>
      <c r="H199" s="6"/>
      <c r="I199" s="6"/>
      <c r="J199" s="6">
        <v>19000</v>
      </c>
      <c r="K199" s="6"/>
      <c r="L199" s="6"/>
      <c r="M199" s="1">
        <f t="shared" si="4"/>
        <v>19000</v>
      </c>
    </row>
    <row r="200" spans="1:13" s="69" customFormat="1">
      <c r="A200" s="91"/>
      <c r="B200" s="90" t="s">
        <v>97</v>
      </c>
      <c r="C200" s="6">
        <v>12000</v>
      </c>
      <c r="D200" s="6"/>
      <c r="E200" s="6"/>
      <c r="F200" s="6"/>
      <c r="G200" s="6"/>
      <c r="H200" s="6"/>
      <c r="I200" s="6"/>
      <c r="J200" s="6"/>
      <c r="K200" s="6"/>
      <c r="L200" s="6"/>
      <c r="M200" s="1">
        <f t="shared" si="4"/>
        <v>12000</v>
      </c>
    </row>
    <row r="201" spans="1:13">
      <c r="B201" s="90" t="s">
        <v>98</v>
      </c>
      <c r="C201" s="6">
        <v>12000</v>
      </c>
      <c r="D201" s="6"/>
      <c r="E201" s="6"/>
      <c r="F201" s="6"/>
      <c r="G201" s="6"/>
      <c r="H201" s="6"/>
      <c r="I201" s="6"/>
      <c r="J201" s="6"/>
      <c r="K201" s="6"/>
      <c r="L201" s="6"/>
      <c r="M201" s="1">
        <f t="shared" si="4"/>
        <v>12000</v>
      </c>
    </row>
    <row r="202" spans="1:13">
      <c r="B202" s="90" t="s">
        <v>99</v>
      </c>
      <c r="C202" s="6">
        <v>12000</v>
      </c>
      <c r="D202" s="6"/>
      <c r="E202" s="6"/>
      <c r="F202" s="6"/>
      <c r="G202" s="6"/>
      <c r="H202" s="6"/>
      <c r="I202" s="6"/>
      <c r="J202" s="6"/>
      <c r="K202" s="6"/>
      <c r="L202" s="6"/>
      <c r="M202" s="1">
        <f t="shared" si="4"/>
        <v>12000</v>
      </c>
    </row>
    <row r="203" spans="1:13" s="71" customFormat="1">
      <c r="A203" s="91"/>
      <c r="B203" s="90" t="s">
        <v>361</v>
      </c>
      <c r="C203" s="6"/>
      <c r="D203" s="6"/>
      <c r="E203" s="6"/>
      <c r="F203" s="6"/>
      <c r="G203" s="6"/>
      <c r="H203" s="6"/>
      <c r="I203" s="6"/>
      <c r="J203" s="6"/>
      <c r="K203" s="6">
        <v>400</v>
      </c>
      <c r="L203" s="6"/>
      <c r="M203" s="1">
        <f t="shared" si="4"/>
        <v>400</v>
      </c>
    </row>
    <row r="204" spans="1:13">
      <c r="B204" s="90" t="s">
        <v>126</v>
      </c>
      <c r="C204" s="6"/>
      <c r="D204" s="6"/>
      <c r="E204" s="6"/>
      <c r="F204" s="6"/>
      <c r="G204" s="6"/>
      <c r="H204" s="6"/>
      <c r="I204" s="6"/>
      <c r="J204" s="6">
        <v>19000</v>
      </c>
      <c r="K204" s="6"/>
      <c r="L204" s="6"/>
      <c r="M204" s="1">
        <f t="shared" si="4"/>
        <v>19000</v>
      </c>
    </row>
    <row r="205" spans="1:13">
      <c r="B205" s="90" t="s">
        <v>100</v>
      </c>
      <c r="C205" s="6">
        <v>12000</v>
      </c>
      <c r="D205" s="6"/>
      <c r="E205" s="6"/>
      <c r="F205" s="6"/>
      <c r="G205" s="6"/>
      <c r="H205" s="6"/>
      <c r="I205" s="6"/>
      <c r="J205" s="6"/>
      <c r="K205" s="6">
        <v>3000</v>
      </c>
      <c r="L205" s="6"/>
      <c r="M205" s="1">
        <f t="shared" si="4"/>
        <v>15000</v>
      </c>
    </row>
    <row r="206" spans="1:13">
      <c r="B206" s="90" t="s">
        <v>101</v>
      </c>
      <c r="C206" s="6">
        <v>12000</v>
      </c>
      <c r="D206" s="6"/>
      <c r="E206" s="6"/>
      <c r="F206" s="6"/>
      <c r="G206" s="6"/>
      <c r="H206" s="6"/>
      <c r="I206" s="6"/>
      <c r="J206" s="6"/>
      <c r="K206" s="6"/>
      <c r="L206" s="6"/>
      <c r="M206" s="1">
        <f t="shared" si="4"/>
        <v>12000</v>
      </c>
    </row>
    <row r="207" spans="1:13">
      <c r="B207" s="90" t="s">
        <v>102</v>
      </c>
      <c r="C207" s="6">
        <v>12000</v>
      </c>
      <c r="D207" s="6"/>
      <c r="E207" s="6"/>
      <c r="F207" s="6"/>
      <c r="G207" s="6"/>
      <c r="H207" s="6"/>
      <c r="I207" s="6"/>
      <c r="J207" s="6"/>
      <c r="K207" s="6"/>
      <c r="L207" s="6"/>
      <c r="M207" s="1">
        <f t="shared" si="4"/>
        <v>12000</v>
      </c>
    </row>
    <row r="208" spans="1:13">
      <c r="B208" s="90" t="s">
        <v>103</v>
      </c>
      <c r="C208" s="6">
        <v>12000</v>
      </c>
      <c r="D208" s="6"/>
      <c r="E208" s="6"/>
      <c r="F208" s="6"/>
      <c r="G208" s="6"/>
      <c r="H208" s="6"/>
      <c r="I208" s="6"/>
      <c r="J208" s="6"/>
      <c r="K208" s="6"/>
      <c r="L208" s="6"/>
      <c r="M208" s="1">
        <f t="shared" si="4"/>
        <v>12000</v>
      </c>
    </row>
    <row r="209" spans="1:13">
      <c r="B209" s="90" t="s">
        <v>357</v>
      </c>
      <c r="C209" s="6">
        <v>5000</v>
      </c>
      <c r="D209" s="6"/>
      <c r="E209" s="6"/>
      <c r="F209" s="6"/>
      <c r="G209" s="6"/>
      <c r="H209" s="6"/>
      <c r="I209" s="6"/>
      <c r="J209" s="6"/>
      <c r="K209" s="6"/>
      <c r="L209" s="6"/>
      <c r="M209" s="1">
        <f t="shared" si="4"/>
        <v>5000</v>
      </c>
    </row>
    <row r="210" spans="1:13">
      <c r="B210" s="90" t="s">
        <v>127</v>
      </c>
      <c r="C210" s="6"/>
      <c r="D210" s="6"/>
      <c r="E210" s="6"/>
      <c r="F210" s="6"/>
      <c r="G210" s="6"/>
      <c r="H210" s="6"/>
      <c r="I210" s="6"/>
      <c r="J210" s="6">
        <v>19000</v>
      </c>
      <c r="K210" s="6"/>
      <c r="L210" s="6"/>
      <c r="M210" s="1">
        <f t="shared" si="4"/>
        <v>19000</v>
      </c>
    </row>
    <row r="211" spans="1:13">
      <c r="B211" s="90" t="s">
        <v>244</v>
      </c>
      <c r="C211" s="6">
        <v>12000</v>
      </c>
      <c r="D211" s="6"/>
      <c r="E211" s="6"/>
      <c r="F211" s="6"/>
      <c r="G211" s="6"/>
      <c r="H211" s="6"/>
      <c r="I211" s="6"/>
      <c r="J211" s="6"/>
      <c r="K211" s="6"/>
      <c r="L211" s="6"/>
      <c r="M211" s="1">
        <f t="shared" si="4"/>
        <v>12000</v>
      </c>
    </row>
    <row r="212" spans="1:13" s="71" customFormat="1">
      <c r="A212" s="91"/>
      <c r="B212" s="90" t="s">
        <v>362</v>
      </c>
      <c r="C212" s="6"/>
      <c r="D212" s="6"/>
      <c r="E212" s="6"/>
      <c r="F212" s="6"/>
      <c r="G212" s="6"/>
      <c r="H212" s="6"/>
      <c r="I212" s="6"/>
      <c r="J212" s="6"/>
      <c r="K212" s="6">
        <v>400</v>
      </c>
      <c r="L212" s="6"/>
      <c r="M212" s="1">
        <f t="shared" si="4"/>
        <v>400</v>
      </c>
    </row>
    <row r="213" spans="1:13">
      <c r="B213" s="90" t="s">
        <v>118</v>
      </c>
      <c r="C213" s="6"/>
      <c r="D213" s="6">
        <v>2000</v>
      </c>
      <c r="E213" s="6">
        <v>500</v>
      </c>
      <c r="F213" s="6">
        <v>500</v>
      </c>
      <c r="G213" s="6">
        <v>3200</v>
      </c>
      <c r="H213" s="6">
        <v>10500</v>
      </c>
      <c r="I213" s="6">
        <v>59500</v>
      </c>
      <c r="J213" s="6">
        <v>55000</v>
      </c>
      <c r="K213" s="6">
        <v>5600</v>
      </c>
      <c r="L213" s="6"/>
      <c r="M213" s="1">
        <f t="shared" si="4"/>
        <v>136800</v>
      </c>
    </row>
    <row r="214" spans="1:13">
      <c r="B214" s="90" t="s">
        <v>128</v>
      </c>
      <c r="C214" s="6"/>
      <c r="D214" s="6"/>
      <c r="E214" s="6"/>
      <c r="F214" s="6"/>
      <c r="G214" s="6"/>
      <c r="H214" s="6"/>
      <c r="I214" s="6"/>
      <c r="J214" s="6">
        <v>19000</v>
      </c>
      <c r="K214" s="6"/>
      <c r="L214" s="6"/>
      <c r="M214" s="1">
        <f t="shared" si="4"/>
        <v>19000</v>
      </c>
    </row>
    <row r="215" spans="1:13">
      <c r="B215" s="90" t="s">
        <v>105</v>
      </c>
      <c r="C215" s="6">
        <v>12000</v>
      </c>
      <c r="D215" s="6"/>
      <c r="E215" s="6"/>
      <c r="F215" s="6"/>
      <c r="G215" s="6"/>
      <c r="H215" s="6"/>
      <c r="I215" s="6"/>
      <c r="J215" s="6"/>
      <c r="K215" s="6"/>
      <c r="L215" s="6"/>
      <c r="M215" s="1">
        <f t="shared" si="4"/>
        <v>12000</v>
      </c>
    </row>
    <row r="216" spans="1:13">
      <c r="B216" s="90" t="s">
        <v>106</v>
      </c>
      <c r="C216" s="6">
        <v>12000</v>
      </c>
      <c r="D216" s="6"/>
      <c r="E216" s="6"/>
      <c r="F216" s="6"/>
      <c r="G216" s="6"/>
      <c r="H216" s="6"/>
      <c r="I216" s="6"/>
      <c r="J216" s="6"/>
      <c r="K216" s="6"/>
      <c r="L216" s="6"/>
      <c r="M216" s="1">
        <f t="shared" si="4"/>
        <v>12000</v>
      </c>
    </row>
    <row r="217" spans="1:13">
      <c r="B217" s="90" t="s">
        <v>107</v>
      </c>
      <c r="C217" s="6">
        <v>12000</v>
      </c>
      <c r="D217" s="6">
        <v>2000</v>
      </c>
      <c r="E217" s="6"/>
      <c r="F217" s="6"/>
      <c r="G217" s="6"/>
      <c r="H217" s="6"/>
      <c r="I217" s="6"/>
      <c r="J217" s="6"/>
      <c r="K217" s="6"/>
      <c r="L217" s="6"/>
      <c r="M217" s="1">
        <f t="shared" si="4"/>
        <v>14000</v>
      </c>
    </row>
    <row r="218" spans="1:13">
      <c r="B218" s="90" t="s">
        <v>108</v>
      </c>
      <c r="C218" s="6">
        <v>12000</v>
      </c>
      <c r="D218" s="6">
        <v>2000</v>
      </c>
      <c r="E218" s="6"/>
      <c r="F218" s="6"/>
      <c r="G218" s="6"/>
      <c r="H218" s="6"/>
      <c r="I218" s="6"/>
      <c r="J218" s="6"/>
      <c r="K218" s="6"/>
      <c r="L218" s="6"/>
      <c r="M218" s="1">
        <f t="shared" si="4"/>
        <v>14000</v>
      </c>
    </row>
    <row r="219" spans="1:13">
      <c r="B219" s="90" t="s">
        <v>109</v>
      </c>
      <c r="C219" s="6">
        <v>12000</v>
      </c>
      <c r="D219" s="6"/>
      <c r="E219" s="6"/>
      <c r="F219" s="6"/>
      <c r="G219" s="6"/>
      <c r="H219" s="6"/>
      <c r="I219" s="6"/>
      <c r="J219" s="6"/>
      <c r="K219" s="6"/>
      <c r="L219" s="6"/>
      <c r="M219" s="1">
        <f t="shared" si="4"/>
        <v>12000</v>
      </c>
    </row>
    <row r="220" spans="1:13">
      <c r="B220" s="90" t="s">
        <v>110</v>
      </c>
      <c r="C220" s="6">
        <v>12000</v>
      </c>
      <c r="D220" s="6"/>
      <c r="E220" s="6"/>
      <c r="F220" s="6"/>
      <c r="G220" s="6"/>
      <c r="H220" s="6"/>
      <c r="I220" s="6"/>
      <c r="J220" s="6"/>
      <c r="K220" s="6"/>
      <c r="L220" s="6"/>
      <c r="M220" s="1">
        <f t="shared" si="4"/>
        <v>12000</v>
      </c>
    </row>
    <row r="221" spans="1:13">
      <c r="B221" s="90" t="s">
        <v>358</v>
      </c>
      <c r="C221" s="6">
        <v>12000</v>
      </c>
      <c r="D221" s="6"/>
      <c r="E221" s="6"/>
      <c r="F221" s="6"/>
      <c r="G221" s="6"/>
      <c r="H221" s="6"/>
      <c r="I221" s="6"/>
      <c r="J221" s="6"/>
      <c r="K221" s="6"/>
      <c r="L221" s="6"/>
      <c r="M221" s="1">
        <f t="shared" si="4"/>
        <v>12000</v>
      </c>
    </row>
    <row r="222" spans="1:13">
      <c r="B222" s="90" t="s">
        <v>363</v>
      </c>
      <c r="C222" s="6"/>
      <c r="D222" s="6"/>
      <c r="E222" s="6"/>
      <c r="F222" s="6"/>
      <c r="G222" s="6"/>
      <c r="H222" s="6"/>
      <c r="I222" s="6"/>
      <c r="J222" s="6"/>
      <c r="K222" s="6">
        <v>400</v>
      </c>
      <c r="L222" s="6"/>
      <c r="M222" s="1">
        <f t="shared" si="4"/>
        <v>400</v>
      </c>
    </row>
    <row r="223" spans="1:13">
      <c r="B223" s="90" t="s">
        <v>364</v>
      </c>
      <c r="C223" s="6"/>
      <c r="D223" s="6"/>
      <c r="E223" s="6"/>
      <c r="F223" s="6"/>
      <c r="G223" s="6"/>
      <c r="H223" s="6"/>
      <c r="I223" s="6"/>
      <c r="J223" s="6"/>
      <c r="K223" s="6">
        <v>700</v>
      </c>
      <c r="L223" s="6"/>
      <c r="M223" s="1">
        <f t="shared" si="4"/>
        <v>700</v>
      </c>
    </row>
    <row r="224" spans="1:13" s="72" customFormat="1">
      <c r="A224" s="83"/>
      <c r="B224" s="83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">
        <f t="shared" si="4"/>
        <v>0</v>
      </c>
    </row>
    <row r="225" spans="2:13">
      <c r="B225" s="90" t="s">
        <v>66</v>
      </c>
      <c r="C225" s="6"/>
      <c r="D225" s="6"/>
      <c r="E225" s="6"/>
      <c r="F225" s="6"/>
      <c r="G225" s="6"/>
      <c r="H225" s="6"/>
      <c r="I225" s="6"/>
      <c r="J225" s="6">
        <v>19000</v>
      </c>
      <c r="K225" s="6"/>
      <c r="L225" s="6"/>
      <c r="M225" s="1">
        <f t="shared" si="4"/>
        <v>19000</v>
      </c>
    </row>
    <row r="226" spans="2:13">
      <c r="B226" s="90" t="s">
        <v>9</v>
      </c>
      <c r="C226" s="6">
        <v>15000</v>
      </c>
      <c r="D226" s="6"/>
      <c r="E226" s="6"/>
      <c r="F226" s="6"/>
      <c r="G226" s="6"/>
      <c r="H226" s="6"/>
      <c r="I226" s="6"/>
      <c r="J226" s="6"/>
      <c r="K226" s="6"/>
      <c r="L226" s="6"/>
      <c r="M226" s="1">
        <f t="shared" si="4"/>
        <v>15000</v>
      </c>
    </row>
    <row r="227" spans="2:13">
      <c r="B227" s="90" t="s">
        <v>365</v>
      </c>
      <c r="C227" s="6"/>
      <c r="D227" s="6">
        <v>2000</v>
      </c>
      <c r="E227" s="6">
        <v>500</v>
      </c>
      <c r="F227" s="6"/>
      <c r="G227" s="6"/>
      <c r="H227" s="6"/>
      <c r="I227" s="6"/>
      <c r="J227" s="6">
        <v>55000</v>
      </c>
      <c r="K227" s="6">
        <v>3200</v>
      </c>
      <c r="L227" s="6"/>
      <c r="M227" s="1">
        <f t="shared" si="4"/>
        <v>60700</v>
      </c>
    </row>
    <row r="228" spans="2:13">
      <c r="B228" s="90" t="s">
        <v>366</v>
      </c>
      <c r="C228" s="6">
        <v>15000</v>
      </c>
      <c r="D228" s="6">
        <v>2000</v>
      </c>
      <c r="E228" s="6">
        <v>500</v>
      </c>
      <c r="F228" s="6">
        <v>3000</v>
      </c>
      <c r="G228" s="6">
        <v>3200</v>
      </c>
      <c r="H228" s="6"/>
      <c r="I228" s="6"/>
      <c r="J228" s="6"/>
      <c r="K228" s="6">
        <v>6350</v>
      </c>
      <c r="L228" s="6"/>
      <c r="M228" s="1">
        <f t="shared" si="4"/>
        <v>30050</v>
      </c>
    </row>
    <row r="229" spans="2:13">
      <c r="B229" s="90" t="s">
        <v>14</v>
      </c>
      <c r="C229" s="6">
        <v>15000</v>
      </c>
      <c r="D229" s="6">
        <v>2000</v>
      </c>
      <c r="E229" s="6"/>
      <c r="F229" s="6"/>
      <c r="G229" s="6"/>
      <c r="H229" s="6"/>
      <c r="I229" s="6"/>
      <c r="J229" s="6"/>
      <c r="K229" s="6"/>
      <c r="L229" s="6"/>
      <c r="M229" s="1">
        <f t="shared" si="4"/>
        <v>17000</v>
      </c>
    </row>
    <row r="230" spans="2:13">
      <c r="B230" s="90" t="s">
        <v>18</v>
      </c>
      <c r="C230" s="6">
        <v>15000</v>
      </c>
      <c r="D230" s="6">
        <v>2000</v>
      </c>
      <c r="E230" s="6">
        <v>500</v>
      </c>
      <c r="F230" s="6">
        <v>3000</v>
      </c>
      <c r="G230" s="6"/>
      <c r="H230" s="6"/>
      <c r="I230" s="6"/>
      <c r="J230" s="6"/>
      <c r="K230" s="6">
        <v>3500</v>
      </c>
      <c r="L230" s="6"/>
      <c r="M230" s="1">
        <f t="shared" si="4"/>
        <v>24000</v>
      </c>
    </row>
    <row r="231" spans="2:13">
      <c r="B231" s="90" t="s">
        <v>30</v>
      </c>
      <c r="C231" s="6"/>
      <c r="D231" s="6">
        <v>2000</v>
      </c>
      <c r="E231" s="6">
        <v>500</v>
      </c>
      <c r="F231" s="6"/>
      <c r="G231" s="6"/>
      <c r="H231" s="6"/>
      <c r="I231" s="6"/>
      <c r="J231" s="6"/>
      <c r="K231" s="6">
        <v>2500</v>
      </c>
      <c r="L231" s="6"/>
      <c r="M231" s="1">
        <f t="shared" si="4"/>
        <v>5000</v>
      </c>
    </row>
    <row r="232" spans="2:13">
      <c r="B232" s="90" t="s">
        <v>10</v>
      </c>
      <c r="C232" s="6">
        <v>15000</v>
      </c>
      <c r="D232" s="6"/>
      <c r="E232" s="6"/>
      <c r="F232" s="6"/>
      <c r="G232" s="6"/>
      <c r="H232" s="6"/>
      <c r="I232" s="6"/>
      <c r="J232" s="6"/>
      <c r="K232" s="6"/>
      <c r="L232" s="6"/>
      <c r="M232" s="1">
        <f t="shared" si="4"/>
        <v>15000</v>
      </c>
    </row>
    <row r="233" spans="2:13">
      <c r="B233" s="90" t="s">
        <v>22</v>
      </c>
      <c r="C233" s="6">
        <v>15000</v>
      </c>
      <c r="D233" s="6">
        <v>2000</v>
      </c>
      <c r="E233" s="6">
        <v>500</v>
      </c>
      <c r="F233" s="6">
        <v>3000</v>
      </c>
      <c r="G233" s="6"/>
      <c r="H233" s="6"/>
      <c r="I233" s="6"/>
      <c r="J233" s="6"/>
      <c r="K233" s="6">
        <v>4550</v>
      </c>
      <c r="L233" s="6"/>
      <c r="M233" s="1">
        <f t="shared" si="4"/>
        <v>25050</v>
      </c>
    </row>
    <row r="234" spans="2:13">
      <c r="B234" s="90" t="s">
        <v>249</v>
      </c>
      <c r="C234" s="6">
        <v>15000</v>
      </c>
      <c r="D234" s="6"/>
      <c r="E234" s="6"/>
      <c r="F234" s="6"/>
      <c r="G234" s="6"/>
      <c r="H234" s="6"/>
      <c r="I234" s="6"/>
      <c r="J234" s="6"/>
      <c r="K234" s="6"/>
      <c r="L234" s="6"/>
      <c r="M234" s="1">
        <f t="shared" si="4"/>
        <v>15000</v>
      </c>
    </row>
    <row r="235" spans="2:13">
      <c r="B235" s="90" t="s">
        <v>6</v>
      </c>
      <c r="C235" s="6">
        <v>15000</v>
      </c>
      <c r="D235" s="6"/>
      <c r="E235" s="6"/>
      <c r="F235" s="6"/>
      <c r="G235" s="6"/>
      <c r="H235" s="6"/>
      <c r="I235" s="6"/>
      <c r="J235" s="6"/>
      <c r="K235" s="6"/>
      <c r="L235" s="6"/>
      <c r="M235" s="1">
        <f t="shared" si="4"/>
        <v>15000</v>
      </c>
    </row>
    <row r="236" spans="2:13">
      <c r="B236" s="90" t="s">
        <v>8</v>
      </c>
      <c r="C236" s="6">
        <v>15000</v>
      </c>
      <c r="D236" s="6"/>
      <c r="E236" s="6"/>
      <c r="F236" s="6"/>
      <c r="G236" s="6"/>
      <c r="H236" s="6"/>
      <c r="I236" s="6"/>
      <c r="J236" s="6"/>
      <c r="K236" s="6"/>
      <c r="L236" s="6"/>
      <c r="M236" s="1">
        <f t="shared" si="4"/>
        <v>15000</v>
      </c>
    </row>
    <row r="237" spans="2:13">
      <c r="B237" s="90" t="s">
        <v>7</v>
      </c>
      <c r="C237" s="6">
        <v>15000</v>
      </c>
      <c r="D237" s="6">
        <v>2000</v>
      </c>
      <c r="E237" s="6">
        <v>500</v>
      </c>
      <c r="F237" s="6">
        <v>3000</v>
      </c>
      <c r="G237" s="6"/>
      <c r="H237" s="6"/>
      <c r="I237" s="6"/>
      <c r="J237" s="6"/>
      <c r="K237" s="6">
        <v>4000</v>
      </c>
      <c r="L237" s="6"/>
      <c r="M237" s="1">
        <f t="shared" si="4"/>
        <v>24500</v>
      </c>
    </row>
    <row r="238" spans="2:13">
      <c r="B238" s="90" t="s">
        <v>3</v>
      </c>
      <c r="C238" s="6">
        <v>15000</v>
      </c>
      <c r="D238" s="6"/>
      <c r="E238" s="6"/>
      <c r="F238" s="6"/>
      <c r="G238" s="6"/>
      <c r="H238" s="6"/>
      <c r="I238" s="6"/>
      <c r="J238" s="6"/>
      <c r="K238" s="6"/>
      <c r="L238" s="6"/>
      <c r="M238" s="1">
        <f t="shared" si="4"/>
        <v>15000</v>
      </c>
    </row>
    <row r="239" spans="2:13">
      <c r="B239" s="90" t="s">
        <v>33</v>
      </c>
      <c r="C239" s="6"/>
      <c r="D239" s="6">
        <v>2000</v>
      </c>
      <c r="E239" s="6">
        <v>500</v>
      </c>
      <c r="F239" s="6">
        <v>3000</v>
      </c>
      <c r="G239" s="6">
        <v>3200</v>
      </c>
      <c r="H239" s="6">
        <v>10500</v>
      </c>
      <c r="I239" s="6">
        <v>59500</v>
      </c>
      <c r="J239" s="6">
        <v>55000</v>
      </c>
      <c r="K239" s="6">
        <v>7400</v>
      </c>
      <c r="L239" s="6"/>
      <c r="M239" s="1">
        <f t="shared" si="4"/>
        <v>141100</v>
      </c>
    </row>
    <row r="240" spans="2:13">
      <c r="B240" s="90" t="s">
        <v>367</v>
      </c>
      <c r="C240" s="6">
        <v>15000</v>
      </c>
      <c r="D240" s="6">
        <v>2000</v>
      </c>
      <c r="E240" s="6">
        <v>500</v>
      </c>
      <c r="F240" s="6"/>
      <c r="G240" s="6"/>
      <c r="H240" s="6"/>
      <c r="I240" s="6"/>
      <c r="J240" s="6"/>
      <c r="K240" s="6">
        <v>2500</v>
      </c>
      <c r="L240" s="6"/>
      <c r="M240" s="1">
        <f t="shared" si="4"/>
        <v>20000</v>
      </c>
    </row>
    <row r="241" spans="2:13">
      <c r="B241" s="90" t="s">
        <v>4</v>
      </c>
      <c r="C241" s="6">
        <v>15000</v>
      </c>
      <c r="D241" s="6"/>
      <c r="E241" s="6"/>
      <c r="F241" s="6"/>
      <c r="G241" s="6"/>
      <c r="H241" s="6"/>
      <c r="I241" s="6"/>
      <c r="J241" s="6"/>
      <c r="K241" s="6"/>
      <c r="L241" s="6"/>
      <c r="M241" s="1">
        <f t="shared" si="4"/>
        <v>15000</v>
      </c>
    </row>
    <row r="242" spans="2:13">
      <c r="B242" s="90" t="s">
        <v>368</v>
      </c>
      <c r="C242" s="6">
        <v>15000</v>
      </c>
      <c r="D242" s="6"/>
      <c r="E242" s="6"/>
      <c r="F242" s="6"/>
      <c r="G242" s="6"/>
      <c r="H242" s="6"/>
      <c r="I242" s="6"/>
      <c r="J242" s="6"/>
      <c r="K242" s="6">
        <v>2500</v>
      </c>
      <c r="L242" s="6"/>
      <c r="M242" s="1">
        <f t="shared" si="4"/>
        <v>17500</v>
      </c>
    </row>
    <row r="243" spans="2:13">
      <c r="B243" s="90" t="s">
        <v>32</v>
      </c>
      <c r="C243" s="6"/>
      <c r="D243" s="6">
        <v>2000</v>
      </c>
      <c r="E243" s="6">
        <v>500</v>
      </c>
      <c r="F243" s="6">
        <v>3000</v>
      </c>
      <c r="G243" s="6">
        <v>3200</v>
      </c>
      <c r="H243" s="6">
        <v>10500</v>
      </c>
      <c r="I243" s="6"/>
      <c r="J243" s="6"/>
      <c r="K243" s="6">
        <v>27050</v>
      </c>
      <c r="L243" s="6"/>
      <c r="M243" s="1">
        <f t="shared" si="4"/>
        <v>46250</v>
      </c>
    </row>
    <row r="244" spans="2:13">
      <c r="B244" s="90" t="s">
        <v>250</v>
      </c>
      <c r="C244" s="6">
        <v>15000</v>
      </c>
      <c r="D244" s="6">
        <v>2000</v>
      </c>
      <c r="E244" s="6">
        <v>500</v>
      </c>
      <c r="F244" s="6">
        <v>750</v>
      </c>
      <c r="G244" s="6"/>
      <c r="H244" s="6"/>
      <c r="I244" s="6"/>
      <c r="J244" s="6"/>
      <c r="K244" s="6">
        <v>2500</v>
      </c>
      <c r="L244" s="6"/>
      <c r="M244" s="1">
        <f t="shared" si="4"/>
        <v>20750</v>
      </c>
    </row>
    <row r="245" spans="2:13">
      <c r="B245" s="90" t="s">
        <v>28</v>
      </c>
      <c r="C245" s="6">
        <v>15000</v>
      </c>
      <c r="D245" s="6">
        <v>2000</v>
      </c>
      <c r="E245" s="6"/>
      <c r="F245" s="6"/>
      <c r="G245" s="6"/>
      <c r="H245" s="6"/>
      <c r="I245" s="6"/>
      <c r="J245" s="6"/>
      <c r="K245" s="6"/>
      <c r="L245" s="6"/>
      <c r="M245" s="1">
        <f t="shared" si="4"/>
        <v>17000</v>
      </c>
    </row>
    <row r="246" spans="2:13">
      <c r="B246" s="90" t="s">
        <v>35</v>
      </c>
      <c r="C246" s="6"/>
      <c r="D246" s="6">
        <v>2000</v>
      </c>
      <c r="E246" s="6">
        <v>500</v>
      </c>
      <c r="F246" s="6">
        <v>3000</v>
      </c>
      <c r="G246" s="6">
        <v>3200</v>
      </c>
      <c r="H246" s="6">
        <v>10500</v>
      </c>
      <c r="I246" s="6">
        <v>59500</v>
      </c>
      <c r="J246" s="6">
        <v>55000</v>
      </c>
      <c r="K246" s="6">
        <v>7400</v>
      </c>
      <c r="L246" s="6"/>
      <c r="M246" s="1">
        <f t="shared" si="4"/>
        <v>141100</v>
      </c>
    </row>
    <row r="247" spans="2:13">
      <c r="B247" s="90" t="s">
        <v>11</v>
      </c>
      <c r="C247" s="6">
        <v>15000</v>
      </c>
      <c r="D247" s="6">
        <v>2000</v>
      </c>
      <c r="E247" s="6">
        <v>500</v>
      </c>
      <c r="F247" s="6">
        <v>3000</v>
      </c>
      <c r="G247" s="6"/>
      <c r="H247" s="6"/>
      <c r="I247" s="6"/>
      <c r="J247" s="6"/>
      <c r="K247" s="6">
        <v>2500</v>
      </c>
      <c r="L247" s="6"/>
      <c r="M247" s="1">
        <f t="shared" si="4"/>
        <v>23000</v>
      </c>
    </row>
    <row r="248" spans="2:13">
      <c r="B248" s="90" t="s">
        <v>34</v>
      </c>
      <c r="C248" s="6"/>
      <c r="D248" s="6">
        <v>2000</v>
      </c>
      <c r="E248" s="6"/>
      <c r="F248" s="6"/>
      <c r="G248" s="6"/>
      <c r="H248" s="6"/>
      <c r="I248" s="6"/>
      <c r="J248" s="6"/>
      <c r="K248" s="6"/>
      <c r="L248" s="6"/>
      <c r="M248" s="1">
        <f t="shared" si="4"/>
        <v>2000</v>
      </c>
    </row>
    <row r="249" spans="2:13">
      <c r="B249" s="90" t="s">
        <v>15</v>
      </c>
      <c r="C249" s="6">
        <v>15000</v>
      </c>
      <c r="D249" s="6">
        <v>2000</v>
      </c>
      <c r="E249" s="6">
        <v>500</v>
      </c>
      <c r="F249" s="6">
        <v>3000</v>
      </c>
      <c r="G249" s="6"/>
      <c r="H249" s="6"/>
      <c r="I249" s="6"/>
      <c r="J249" s="6"/>
      <c r="K249" s="6">
        <v>2500</v>
      </c>
      <c r="L249" s="6"/>
      <c r="M249" s="1">
        <f t="shared" ref="M249:M287" si="5">SUM(C249:L249)</f>
        <v>23000</v>
      </c>
    </row>
    <row r="250" spans="2:13">
      <c r="B250" s="90" t="s">
        <v>252</v>
      </c>
      <c r="C250" s="6">
        <v>15000</v>
      </c>
      <c r="D250" s="6"/>
      <c r="E250" s="6"/>
      <c r="F250" s="6"/>
      <c r="G250" s="6"/>
      <c r="H250" s="6"/>
      <c r="I250" s="6"/>
      <c r="J250" s="6"/>
      <c r="K250" s="6"/>
      <c r="L250" s="6"/>
      <c r="M250" s="1">
        <f t="shared" si="5"/>
        <v>15000</v>
      </c>
    </row>
    <row r="251" spans="2:13">
      <c r="B251" s="90" t="s">
        <v>12</v>
      </c>
      <c r="C251" s="6">
        <v>15000</v>
      </c>
      <c r="D251" s="6"/>
      <c r="E251" s="6"/>
      <c r="F251" s="6"/>
      <c r="G251" s="6"/>
      <c r="H251" s="6"/>
      <c r="I251" s="6"/>
      <c r="J251" s="6"/>
      <c r="K251" s="6"/>
      <c r="L251" s="6"/>
      <c r="M251" s="1">
        <f t="shared" si="5"/>
        <v>15000</v>
      </c>
    </row>
    <row r="252" spans="2:13">
      <c r="B252" s="90" t="s">
        <v>13</v>
      </c>
      <c r="C252" s="6">
        <v>15000</v>
      </c>
      <c r="D252" s="6">
        <v>2000</v>
      </c>
      <c r="E252" s="6">
        <v>500</v>
      </c>
      <c r="F252" s="6"/>
      <c r="G252" s="6"/>
      <c r="H252" s="6"/>
      <c r="I252" s="6"/>
      <c r="J252" s="6"/>
      <c r="K252" s="6">
        <v>2500</v>
      </c>
      <c r="L252" s="6"/>
      <c r="M252" s="1">
        <f t="shared" si="5"/>
        <v>20000</v>
      </c>
    </row>
    <row r="253" spans="2:13">
      <c r="B253" s="90" t="s">
        <v>21</v>
      </c>
      <c r="C253" s="6">
        <v>15000</v>
      </c>
      <c r="D253" s="6">
        <v>2000</v>
      </c>
      <c r="E253" s="6"/>
      <c r="F253" s="6"/>
      <c r="G253" s="6"/>
      <c r="H253" s="6"/>
      <c r="I253" s="6"/>
      <c r="J253" s="6"/>
      <c r="K253" s="6">
        <v>3500</v>
      </c>
      <c r="L253" s="6"/>
      <c r="M253" s="1">
        <f t="shared" si="5"/>
        <v>20500</v>
      </c>
    </row>
    <row r="254" spans="2:13">
      <c r="B254" s="90" t="s">
        <v>31</v>
      </c>
      <c r="C254" s="6"/>
      <c r="D254" s="6">
        <v>2000</v>
      </c>
      <c r="E254" s="6">
        <v>500</v>
      </c>
      <c r="F254" s="6">
        <v>3000</v>
      </c>
      <c r="G254" s="6">
        <v>3200</v>
      </c>
      <c r="H254" s="6"/>
      <c r="I254" s="6"/>
      <c r="J254" s="6">
        <v>19000</v>
      </c>
      <c r="K254" s="6">
        <v>6350</v>
      </c>
      <c r="L254" s="6"/>
      <c r="M254" s="1">
        <f t="shared" si="5"/>
        <v>34050</v>
      </c>
    </row>
    <row r="255" spans="2:13">
      <c r="B255" s="90" t="s">
        <v>369</v>
      </c>
      <c r="C255" s="6"/>
      <c r="D255" s="6"/>
      <c r="E255" s="6"/>
      <c r="F255" s="6"/>
      <c r="G255" s="6"/>
      <c r="H255" s="6"/>
      <c r="I255" s="6">
        <v>59500</v>
      </c>
      <c r="J255" s="6"/>
      <c r="K255" s="6">
        <v>700</v>
      </c>
      <c r="L255" s="6"/>
      <c r="M255" s="1">
        <f t="shared" si="5"/>
        <v>60200</v>
      </c>
    </row>
    <row r="256" spans="2:13">
      <c r="B256" s="90" t="s">
        <v>5</v>
      </c>
      <c r="C256" s="6">
        <v>15000</v>
      </c>
      <c r="D256" s="6">
        <v>2000</v>
      </c>
      <c r="E256" s="6">
        <v>500</v>
      </c>
      <c r="F256" s="6"/>
      <c r="G256" s="6"/>
      <c r="H256" s="6"/>
      <c r="I256" s="6"/>
      <c r="J256" s="6"/>
      <c r="K256" s="6">
        <v>2500</v>
      </c>
      <c r="L256" s="6"/>
      <c r="M256" s="1">
        <f t="shared" si="5"/>
        <v>20000</v>
      </c>
    </row>
    <row r="257" spans="1:14" s="72" customFormat="1">
      <c r="A257" s="83"/>
      <c r="B257" s="83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">
        <f t="shared" si="5"/>
        <v>0</v>
      </c>
    </row>
    <row r="258" spans="1:14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1">
        <f t="shared" si="5"/>
        <v>0</v>
      </c>
    </row>
    <row r="259" spans="1:14">
      <c r="B259" s="91" t="s">
        <v>370</v>
      </c>
      <c r="C259" s="6">
        <v>7000</v>
      </c>
      <c r="D259" s="6">
        <v>2000</v>
      </c>
      <c r="E259" s="6"/>
      <c r="F259" s="6"/>
      <c r="G259" s="6"/>
      <c r="H259" s="6"/>
      <c r="I259" s="6"/>
      <c r="J259" s="6"/>
      <c r="K259" s="6"/>
      <c r="L259" s="6"/>
      <c r="M259" s="1">
        <f t="shared" si="5"/>
        <v>9000</v>
      </c>
    </row>
    <row r="260" spans="1:14">
      <c r="B260" s="90" t="s">
        <v>371</v>
      </c>
      <c r="C260" s="6"/>
      <c r="D260" s="6"/>
      <c r="E260" s="6"/>
      <c r="F260" s="6"/>
      <c r="G260" s="6"/>
      <c r="H260" s="6"/>
      <c r="I260" s="6"/>
      <c r="J260" s="6"/>
      <c r="K260" s="6">
        <v>700</v>
      </c>
      <c r="L260" s="6"/>
      <c r="M260" s="1">
        <f t="shared" si="5"/>
        <v>700</v>
      </c>
      <c r="N260" s="73"/>
    </row>
    <row r="261" spans="1:14">
      <c r="B261" s="90" t="s">
        <v>372</v>
      </c>
      <c r="C261" s="6"/>
      <c r="D261" s="6"/>
      <c r="E261" s="6"/>
      <c r="F261" s="6"/>
      <c r="G261" s="6"/>
      <c r="H261" s="6"/>
      <c r="I261" s="6"/>
      <c r="J261" s="6"/>
      <c r="K261" s="6">
        <v>700</v>
      </c>
      <c r="L261" s="6"/>
      <c r="M261" s="1">
        <f t="shared" si="5"/>
        <v>700</v>
      </c>
    </row>
    <row r="262" spans="1:14">
      <c r="B262" s="90" t="s">
        <v>373</v>
      </c>
      <c r="C262" s="6"/>
      <c r="D262" s="6"/>
      <c r="E262" s="6"/>
      <c r="F262" s="6"/>
      <c r="G262" s="6"/>
      <c r="H262" s="6"/>
      <c r="I262" s="6"/>
      <c r="J262" s="6"/>
      <c r="K262" s="6">
        <v>2700</v>
      </c>
      <c r="L262" s="6"/>
      <c r="M262" s="1">
        <f t="shared" si="5"/>
        <v>2700</v>
      </c>
    </row>
    <row r="263" spans="1:14">
      <c r="B263" s="90" t="s">
        <v>374</v>
      </c>
      <c r="C263" s="6"/>
      <c r="D263" s="6"/>
      <c r="E263" s="6"/>
      <c r="F263" s="6"/>
      <c r="G263" s="6"/>
      <c r="H263" s="6"/>
      <c r="I263" s="6"/>
      <c r="J263" s="6"/>
      <c r="K263" s="6">
        <v>700</v>
      </c>
      <c r="L263" s="6"/>
      <c r="M263" s="1">
        <f t="shared" si="5"/>
        <v>700</v>
      </c>
    </row>
    <row r="264" spans="1:14" s="87" customFormat="1">
      <c r="A264" s="91"/>
      <c r="B264" s="90" t="s">
        <v>396</v>
      </c>
      <c r="C264" s="6"/>
      <c r="D264" s="6"/>
      <c r="E264" s="6"/>
      <c r="F264" s="6"/>
      <c r="G264" s="6"/>
      <c r="H264" s="6"/>
      <c r="I264" s="6"/>
      <c r="J264" s="6"/>
      <c r="K264" s="6">
        <v>700</v>
      </c>
      <c r="L264" s="6"/>
      <c r="M264" s="1">
        <f t="shared" si="5"/>
        <v>700</v>
      </c>
    </row>
    <row r="265" spans="1:14">
      <c r="B265" s="90" t="s">
        <v>375</v>
      </c>
      <c r="C265" s="6"/>
      <c r="D265" s="6"/>
      <c r="E265" s="6"/>
      <c r="F265" s="6"/>
      <c r="G265" s="6"/>
      <c r="H265" s="6"/>
      <c r="I265" s="6"/>
      <c r="J265" s="6"/>
      <c r="K265" s="6">
        <v>100</v>
      </c>
      <c r="L265" s="6"/>
      <c r="M265" s="1">
        <f t="shared" si="5"/>
        <v>100</v>
      </c>
    </row>
    <row r="266" spans="1:14">
      <c r="B266" s="90" t="s">
        <v>376</v>
      </c>
      <c r="C266" s="6"/>
      <c r="D266" s="6"/>
      <c r="E266" s="6"/>
      <c r="F266" s="6"/>
      <c r="G266" s="6"/>
      <c r="H266" s="6"/>
      <c r="I266" s="6"/>
      <c r="J266" s="6"/>
      <c r="K266" s="6">
        <v>100</v>
      </c>
      <c r="L266" s="6"/>
      <c r="M266" s="1">
        <f t="shared" si="5"/>
        <v>100</v>
      </c>
    </row>
    <row r="267" spans="1:14" s="74" customFormat="1">
      <c r="A267" s="91"/>
      <c r="B267" s="90" t="s">
        <v>377</v>
      </c>
      <c r="C267" s="6"/>
      <c r="D267" s="6"/>
      <c r="E267" s="6"/>
      <c r="F267" s="6"/>
      <c r="G267" s="6"/>
      <c r="H267" s="6"/>
      <c r="I267" s="6"/>
      <c r="J267" s="6"/>
      <c r="K267" s="6">
        <v>3000</v>
      </c>
      <c r="L267" s="6"/>
      <c r="M267" s="1">
        <f t="shared" si="5"/>
        <v>3000</v>
      </c>
    </row>
    <row r="268" spans="1:14" s="74" customFormat="1">
      <c r="A268" s="91"/>
      <c r="B268" s="90" t="s">
        <v>381</v>
      </c>
      <c r="C268" s="6"/>
      <c r="D268" s="6"/>
      <c r="E268" s="6"/>
      <c r="F268" s="6"/>
      <c r="G268" s="6"/>
      <c r="H268" s="6"/>
      <c r="I268" s="6"/>
      <c r="J268" s="6"/>
      <c r="K268" s="6">
        <v>10000</v>
      </c>
      <c r="L268" s="6"/>
      <c r="M268" s="1">
        <f t="shared" si="5"/>
        <v>10000</v>
      </c>
    </row>
    <row r="269" spans="1:14" s="74" customFormat="1">
      <c r="A269" s="91"/>
      <c r="B269" s="90" t="s">
        <v>378</v>
      </c>
      <c r="C269" s="6"/>
      <c r="D269" s="6"/>
      <c r="E269" s="6"/>
      <c r="F269" s="6"/>
      <c r="G269" s="6"/>
      <c r="H269" s="6"/>
      <c r="I269" s="6"/>
      <c r="J269" s="6"/>
      <c r="K269" s="6">
        <v>3000</v>
      </c>
      <c r="L269" s="6"/>
      <c r="M269" s="1">
        <f t="shared" si="5"/>
        <v>3000</v>
      </c>
    </row>
    <row r="270" spans="1:14" s="74" customFormat="1">
      <c r="A270" s="91"/>
      <c r="B270" s="90" t="s">
        <v>379</v>
      </c>
      <c r="C270" s="6"/>
      <c r="D270" s="6"/>
      <c r="E270" s="6"/>
      <c r="F270" s="6"/>
      <c r="G270" s="6"/>
      <c r="H270" s="6"/>
      <c r="I270" s="6"/>
      <c r="J270" s="6"/>
      <c r="K270" s="6">
        <v>6000</v>
      </c>
      <c r="L270" s="6"/>
      <c r="M270" s="1">
        <f t="shared" si="5"/>
        <v>6000</v>
      </c>
    </row>
    <row r="271" spans="1:14" s="74" customFormat="1">
      <c r="A271" s="91"/>
      <c r="B271" s="90" t="s">
        <v>380</v>
      </c>
      <c r="C271" s="6"/>
      <c r="D271" s="6"/>
      <c r="E271" s="6"/>
      <c r="F271" s="6"/>
      <c r="G271" s="6"/>
      <c r="H271" s="6"/>
      <c r="I271" s="6"/>
      <c r="J271" s="6"/>
      <c r="K271" s="6">
        <v>3000</v>
      </c>
      <c r="L271" s="6"/>
      <c r="M271" s="1">
        <f t="shared" si="5"/>
        <v>3000</v>
      </c>
    </row>
    <row r="272" spans="1:14" s="74" customFormat="1">
      <c r="A272" s="91"/>
      <c r="B272" s="90" t="s">
        <v>382</v>
      </c>
      <c r="C272" s="6"/>
      <c r="D272" s="6"/>
      <c r="E272" s="6"/>
      <c r="F272" s="6"/>
      <c r="G272" s="6"/>
      <c r="H272" s="6"/>
      <c r="I272" s="6"/>
      <c r="J272" s="6"/>
      <c r="K272" s="6">
        <v>3000</v>
      </c>
      <c r="L272" s="6"/>
      <c r="M272" s="1">
        <f t="shared" si="5"/>
        <v>3000</v>
      </c>
    </row>
    <row r="273" spans="1:13" s="74" customFormat="1">
      <c r="A273" s="91"/>
      <c r="B273" s="90" t="s">
        <v>383</v>
      </c>
      <c r="C273" s="6"/>
      <c r="D273" s="6"/>
      <c r="E273" s="6"/>
      <c r="F273" s="6"/>
      <c r="G273" s="6"/>
      <c r="H273" s="6"/>
      <c r="I273" s="6"/>
      <c r="J273" s="6"/>
      <c r="K273" s="6">
        <v>3000</v>
      </c>
      <c r="L273" s="6"/>
      <c r="M273" s="1">
        <f t="shared" si="5"/>
        <v>3000</v>
      </c>
    </row>
    <row r="274" spans="1:13" s="74" customFormat="1">
      <c r="A274" s="91"/>
      <c r="B274" s="90" t="s">
        <v>384</v>
      </c>
      <c r="C274" s="6"/>
      <c r="D274" s="6"/>
      <c r="E274" s="6"/>
      <c r="F274" s="6"/>
      <c r="G274" s="6"/>
      <c r="H274" s="6"/>
      <c r="I274" s="6"/>
      <c r="J274" s="6"/>
      <c r="K274" s="6">
        <v>3000</v>
      </c>
      <c r="L274" s="6"/>
      <c r="M274" s="1">
        <f t="shared" si="5"/>
        <v>3000</v>
      </c>
    </row>
    <row r="275" spans="1:13" s="74" customFormat="1">
      <c r="A275" s="91"/>
      <c r="B275" s="90" t="s">
        <v>385</v>
      </c>
      <c r="C275" s="6"/>
      <c r="D275" s="6"/>
      <c r="E275" s="6"/>
      <c r="F275" s="6"/>
      <c r="G275" s="6"/>
      <c r="H275" s="6"/>
      <c r="I275" s="6"/>
      <c r="J275" s="6"/>
      <c r="K275" s="6">
        <v>3000</v>
      </c>
      <c r="L275" s="6"/>
      <c r="M275" s="1">
        <f t="shared" si="5"/>
        <v>3000</v>
      </c>
    </row>
    <row r="276" spans="1:13" s="74" customFormat="1">
      <c r="A276" s="91"/>
      <c r="B276" s="90" t="s">
        <v>386</v>
      </c>
      <c r="C276" s="6"/>
      <c r="D276" s="6"/>
      <c r="E276" s="6"/>
      <c r="F276" s="6"/>
      <c r="G276" s="6"/>
      <c r="H276" s="6"/>
      <c r="I276" s="6"/>
      <c r="J276" s="6"/>
      <c r="K276" s="6">
        <v>3000</v>
      </c>
      <c r="L276" s="6"/>
      <c r="M276" s="1">
        <f t="shared" si="5"/>
        <v>3000</v>
      </c>
    </row>
    <row r="277" spans="1:13" s="74" customFormat="1">
      <c r="A277" s="91"/>
      <c r="B277" s="90" t="s">
        <v>387</v>
      </c>
      <c r="C277" s="6"/>
      <c r="D277" s="6"/>
      <c r="E277" s="6"/>
      <c r="F277" s="6"/>
      <c r="G277" s="6"/>
      <c r="H277" s="6"/>
      <c r="I277" s="6"/>
      <c r="J277" s="6"/>
      <c r="K277" s="6">
        <v>3000</v>
      </c>
      <c r="L277" s="6"/>
      <c r="M277" s="1">
        <f t="shared" si="5"/>
        <v>3000</v>
      </c>
    </row>
    <row r="278" spans="1:13" s="74" customFormat="1">
      <c r="A278" s="91"/>
      <c r="B278" s="90" t="s">
        <v>388</v>
      </c>
      <c r="C278" s="6"/>
      <c r="D278" s="6"/>
      <c r="E278" s="6"/>
      <c r="F278" s="6"/>
      <c r="G278" s="6"/>
      <c r="H278" s="6"/>
      <c r="I278" s="6"/>
      <c r="J278" s="6"/>
      <c r="K278" s="6">
        <v>3000</v>
      </c>
      <c r="L278" s="6"/>
      <c r="M278" s="1">
        <f t="shared" si="5"/>
        <v>3000</v>
      </c>
    </row>
    <row r="279" spans="1:13" s="74" customFormat="1">
      <c r="A279" s="91"/>
      <c r="B279" s="90" t="s">
        <v>389</v>
      </c>
      <c r="C279" s="6"/>
      <c r="D279" s="6"/>
      <c r="E279" s="6"/>
      <c r="F279" s="6"/>
      <c r="G279" s="6"/>
      <c r="H279" s="6"/>
      <c r="I279" s="6"/>
      <c r="J279" s="6"/>
      <c r="K279" s="6">
        <v>3000</v>
      </c>
      <c r="L279" s="6"/>
      <c r="M279" s="1">
        <f t="shared" si="5"/>
        <v>3000</v>
      </c>
    </row>
    <row r="280" spans="1:13" s="74" customFormat="1">
      <c r="A280" s="91"/>
      <c r="B280" s="90" t="s">
        <v>390</v>
      </c>
      <c r="C280" s="6"/>
      <c r="D280" s="6"/>
      <c r="E280" s="6"/>
      <c r="F280" s="6"/>
      <c r="G280" s="6"/>
      <c r="H280" s="6"/>
      <c r="I280" s="6"/>
      <c r="J280" s="6"/>
      <c r="K280" s="6">
        <v>3000</v>
      </c>
      <c r="L280" s="6"/>
      <c r="M280" s="1">
        <f t="shared" si="5"/>
        <v>3000</v>
      </c>
    </row>
    <row r="281" spans="1:13" s="74" customFormat="1">
      <c r="A281" s="91"/>
      <c r="B281" s="90" t="s">
        <v>391</v>
      </c>
      <c r="C281" s="6"/>
      <c r="D281" s="6"/>
      <c r="E281" s="6"/>
      <c r="F281" s="6"/>
      <c r="G281" s="6"/>
      <c r="H281" s="6"/>
      <c r="I281" s="6"/>
      <c r="J281" s="6"/>
      <c r="K281" s="6">
        <v>3000</v>
      </c>
      <c r="L281" s="6"/>
      <c r="M281" s="1">
        <f t="shared" si="5"/>
        <v>3000</v>
      </c>
    </row>
    <row r="282" spans="1:13" s="74" customFormat="1">
      <c r="A282" s="91"/>
      <c r="B282" s="90" t="s">
        <v>392</v>
      </c>
      <c r="C282" s="6"/>
      <c r="D282" s="6"/>
      <c r="E282" s="6"/>
      <c r="F282" s="6"/>
      <c r="G282" s="6"/>
      <c r="H282" s="6"/>
      <c r="I282" s="6"/>
      <c r="J282" s="6"/>
      <c r="K282" s="6">
        <v>3000</v>
      </c>
      <c r="L282" s="6"/>
      <c r="M282" s="1">
        <f t="shared" si="5"/>
        <v>3000</v>
      </c>
    </row>
    <row r="283" spans="1:13" s="74" customFormat="1">
      <c r="A283" s="91"/>
      <c r="B283" s="90" t="s">
        <v>393</v>
      </c>
      <c r="C283" s="6"/>
      <c r="D283" s="6"/>
      <c r="E283" s="6"/>
      <c r="F283" s="6"/>
      <c r="G283" s="6"/>
      <c r="H283" s="6"/>
      <c r="I283" s="6"/>
      <c r="J283" s="6"/>
      <c r="K283" s="6">
        <v>3000</v>
      </c>
      <c r="L283" s="6"/>
      <c r="M283" s="1">
        <f t="shared" si="5"/>
        <v>3000</v>
      </c>
    </row>
    <row r="284" spans="1:13" s="74" customFormat="1">
      <c r="A284" s="91"/>
      <c r="B284" s="90" t="s">
        <v>394</v>
      </c>
      <c r="C284" s="6"/>
      <c r="D284" s="6"/>
      <c r="E284" s="6"/>
      <c r="F284" s="6"/>
      <c r="G284" s="6"/>
      <c r="H284" s="6"/>
      <c r="I284" s="6"/>
      <c r="J284" s="6"/>
      <c r="K284" s="6">
        <v>3000</v>
      </c>
      <c r="L284" s="6"/>
      <c r="M284" s="1">
        <f t="shared" si="5"/>
        <v>3000</v>
      </c>
    </row>
    <row r="285" spans="1:13" s="74" customFormat="1">
      <c r="A285" s="91"/>
      <c r="B285" s="90" t="s">
        <v>395</v>
      </c>
      <c r="C285" s="6"/>
      <c r="D285" s="6"/>
      <c r="E285" s="6"/>
      <c r="F285" s="6"/>
      <c r="G285" s="6"/>
      <c r="H285" s="6"/>
      <c r="I285" s="6"/>
      <c r="J285" s="6"/>
      <c r="K285" s="6">
        <v>3000</v>
      </c>
      <c r="L285" s="6"/>
      <c r="M285" s="1">
        <f t="shared" si="5"/>
        <v>3000</v>
      </c>
    </row>
    <row r="286" spans="1:13">
      <c r="K286" s="9"/>
      <c r="M286" s="1">
        <f t="shared" si="5"/>
        <v>0</v>
      </c>
    </row>
    <row r="287" spans="1:13">
      <c r="C287" s="85">
        <f>SUM(C3:C286)</f>
        <v>2185500</v>
      </c>
      <c r="D287" s="85">
        <f t="shared" ref="D287:L287" si="6">SUM(D3:D286)</f>
        <v>156000</v>
      </c>
      <c r="E287" s="85">
        <f t="shared" si="6"/>
        <v>29000</v>
      </c>
      <c r="F287" s="85">
        <f t="shared" si="6"/>
        <v>50250</v>
      </c>
      <c r="G287" s="85">
        <f t="shared" si="6"/>
        <v>124800</v>
      </c>
      <c r="H287" s="85">
        <f t="shared" si="6"/>
        <v>298700</v>
      </c>
      <c r="I287" s="85">
        <f t="shared" si="6"/>
        <v>1339300</v>
      </c>
      <c r="J287" s="85">
        <f t="shared" si="6"/>
        <v>1593000</v>
      </c>
      <c r="K287" s="85">
        <f>SUM(K3:K286)-8050</f>
        <v>221690</v>
      </c>
      <c r="L287" s="85">
        <f t="shared" si="6"/>
        <v>0</v>
      </c>
      <c r="M287" s="1">
        <f t="shared" si="5"/>
        <v>5998240</v>
      </c>
    </row>
  </sheetData>
  <sortState ref="A241:P308">
    <sortCondition ref="B241:B308"/>
  </sortState>
  <mergeCells count="1">
    <mergeCell ref="B1:K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O386"/>
  <sheetViews>
    <sheetView topLeftCell="A376" workbookViewId="0">
      <selection activeCell="C387" sqref="C387"/>
    </sheetView>
  </sheetViews>
  <sheetFormatPr defaultRowHeight="15"/>
  <cols>
    <col min="1" max="1" width="3.42578125" customWidth="1"/>
    <col min="2" max="2" width="25" customWidth="1"/>
    <col min="3" max="3" width="11" style="163" customWidth="1"/>
    <col min="4" max="4" width="17.42578125" style="91" customWidth="1"/>
    <col min="5" max="12" width="9.140625" style="91"/>
    <col min="13" max="13" width="9.140625" style="169"/>
    <col min="14" max="14" width="11.5703125" style="91" customWidth="1"/>
    <col min="15" max="15" width="9.140625" style="163"/>
  </cols>
  <sheetData>
    <row r="2" spans="2:14">
      <c r="E2" s="91" t="s">
        <v>161</v>
      </c>
      <c r="F2" s="91" t="s">
        <v>919</v>
      </c>
      <c r="G2" s="91" t="s">
        <v>163</v>
      </c>
      <c r="H2" s="168" t="s">
        <v>165</v>
      </c>
      <c r="I2" s="168" t="s">
        <v>920</v>
      </c>
      <c r="J2" s="168" t="s">
        <v>166</v>
      </c>
      <c r="K2" s="168" t="s">
        <v>168</v>
      </c>
      <c r="L2" s="168" t="s">
        <v>921</v>
      </c>
      <c r="M2" s="169" t="s">
        <v>169</v>
      </c>
    </row>
    <row r="3" spans="2:14">
      <c r="B3" s="155" t="s">
        <v>794</v>
      </c>
      <c r="C3" s="164">
        <v>8000</v>
      </c>
      <c r="D3" s="6"/>
      <c r="M3" s="160">
        <v>8000</v>
      </c>
      <c r="N3" s="91">
        <f>SUM(E3:M3)</f>
        <v>8000</v>
      </c>
    </row>
    <row r="4" spans="2:14">
      <c r="B4" s="155" t="s">
        <v>795</v>
      </c>
      <c r="C4" s="164">
        <v>9750</v>
      </c>
      <c r="D4" s="6"/>
      <c r="M4" s="160">
        <v>9750</v>
      </c>
      <c r="N4" s="91">
        <f t="shared" ref="N4:N67" si="0">SUM(E4:M4)</f>
        <v>9750</v>
      </c>
    </row>
    <row r="5" spans="2:14">
      <c r="B5" s="155" t="s">
        <v>377</v>
      </c>
      <c r="C5" s="164">
        <v>8500</v>
      </c>
      <c r="D5" s="6"/>
      <c r="M5" s="160">
        <v>8500</v>
      </c>
      <c r="N5" s="91">
        <f t="shared" si="0"/>
        <v>8500</v>
      </c>
    </row>
    <row r="6" spans="2:14">
      <c r="B6" s="155" t="s">
        <v>796</v>
      </c>
      <c r="C6" s="164">
        <v>9000</v>
      </c>
      <c r="D6" s="6"/>
      <c r="M6" s="160">
        <v>9000</v>
      </c>
      <c r="N6" s="91">
        <f t="shared" si="0"/>
        <v>9000</v>
      </c>
    </row>
    <row r="7" spans="2:14">
      <c r="B7" s="155" t="s">
        <v>797</v>
      </c>
      <c r="C7" s="164">
        <v>9000</v>
      </c>
      <c r="D7" s="6"/>
      <c r="M7" s="160">
        <v>9000</v>
      </c>
      <c r="N7" s="91">
        <f t="shared" si="0"/>
        <v>9000</v>
      </c>
    </row>
    <row r="8" spans="2:14">
      <c r="B8" s="155" t="s">
        <v>798</v>
      </c>
      <c r="C8" s="164">
        <v>16400</v>
      </c>
      <c r="E8" s="6">
        <v>9000</v>
      </c>
      <c r="F8" s="91">
        <v>2000</v>
      </c>
      <c r="G8" s="91">
        <v>500</v>
      </c>
      <c r="H8" s="91">
        <v>500</v>
      </c>
      <c r="I8" s="91">
        <v>3700</v>
      </c>
      <c r="M8" s="160">
        <v>700</v>
      </c>
      <c r="N8" s="91">
        <f t="shared" si="0"/>
        <v>16400</v>
      </c>
    </row>
    <row r="9" spans="2:14">
      <c r="B9" s="155" t="s">
        <v>799</v>
      </c>
      <c r="C9" s="164">
        <v>11000</v>
      </c>
      <c r="D9" s="6"/>
      <c r="E9" s="91">
        <v>9000</v>
      </c>
      <c r="F9" s="91">
        <v>2000</v>
      </c>
      <c r="M9" s="160"/>
      <c r="N9" s="91">
        <f t="shared" si="0"/>
        <v>11000</v>
      </c>
    </row>
    <row r="10" spans="2:14">
      <c r="B10" s="155" t="s">
        <v>800</v>
      </c>
      <c r="C10" s="164">
        <v>9750</v>
      </c>
      <c r="D10" s="6"/>
      <c r="M10" s="160">
        <v>9750</v>
      </c>
      <c r="N10" s="91">
        <f t="shared" si="0"/>
        <v>9750</v>
      </c>
    </row>
    <row r="11" spans="2:14">
      <c r="B11" s="155" t="s">
        <v>801</v>
      </c>
      <c r="C11" s="164">
        <v>18000</v>
      </c>
      <c r="D11" s="6"/>
      <c r="E11" s="91">
        <v>9000</v>
      </c>
      <c r="M11" s="160">
        <v>9000</v>
      </c>
      <c r="N11" s="91">
        <f t="shared" si="0"/>
        <v>18000</v>
      </c>
    </row>
    <row r="12" spans="2:14">
      <c r="B12" s="155" t="s">
        <v>802</v>
      </c>
      <c r="C12" s="164">
        <v>8000</v>
      </c>
      <c r="D12" s="6"/>
      <c r="M12" s="160">
        <v>8000</v>
      </c>
      <c r="N12" s="91">
        <f t="shared" si="0"/>
        <v>8000</v>
      </c>
    </row>
    <row r="13" spans="2:14">
      <c r="B13" s="155" t="s">
        <v>803</v>
      </c>
      <c r="C13" s="164">
        <v>5000</v>
      </c>
      <c r="D13" s="6"/>
      <c r="M13" s="160">
        <v>5000</v>
      </c>
      <c r="N13" s="91">
        <f t="shared" si="0"/>
        <v>5000</v>
      </c>
    </row>
    <row r="14" spans="2:14">
      <c r="B14" s="155" t="s">
        <v>804</v>
      </c>
      <c r="C14" s="164">
        <v>9000</v>
      </c>
      <c r="D14" s="6"/>
      <c r="M14" s="160">
        <v>9000</v>
      </c>
      <c r="N14" s="91">
        <f t="shared" si="0"/>
        <v>9000</v>
      </c>
    </row>
    <row r="15" spans="2:14">
      <c r="B15" s="155" t="s">
        <v>805</v>
      </c>
      <c r="C15" s="164">
        <v>9750</v>
      </c>
      <c r="D15" s="6"/>
      <c r="M15" s="160">
        <v>9750</v>
      </c>
      <c r="N15" s="91">
        <f t="shared" si="0"/>
        <v>9750</v>
      </c>
    </row>
    <row r="16" spans="2:14">
      <c r="B16" s="155" t="s">
        <v>378</v>
      </c>
      <c r="C16" s="164">
        <v>9000</v>
      </c>
      <c r="D16" s="6"/>
      <c r="M16" s="160">
        <v>9000</v>
      </c>
      <c r="N16" s="91">
        <f t="shared" si="0"/>
        <v>9000</v>
      </c>
    </row>
    <row r="17" spans="2:14">
      <c r="B17" s="155" t="s">
        <v>378</v>
      </c>
      <c r="C17" s="164">
        <v>7000</v>
      </c>
      <c r="D17" s="6"/>
      <c r="M17" s="160">
        <v>7000</v>
      </c>
      <c r="N17" s="91">
        <f t="shared" si="0"/>
        <v>7000</v>
      </c>
    </row>
    <row r="18" spans="2:14">
      <c r="B18" s="155" t="s">
        <v>806</v>
      </c>
      <c r="C18" s="164">
        <v>9500</v>
      </c>
      <c r="D18" s="6"/>
      <c r="M18" s="160">
        <v>9500</v>
      </c>
      <c r="N18" s="91">
        <f t="shared" si="0"/>
        <v>9500</v>
      </c>
    </row>
    <row r="19" spans="2:14">
      <c r="B19" s="155" t="s">
        <v>806</v>
      </c>
      <c r="C19" s="164">
        <v>51400</v>
      </c>
      <c r="D19" s="6"/>
      <c r="M19" s="160">
        <v>51400</v>
      </c>
      <c r="N19" s="91">
        <f t="shared" si="0"/>
        <v>51400</v>
      </c>
    </row>
    <row r="20" spans="2:14">
      <c r="B20" s="155" t="s">
        <v>806</v>
      </c>
      <c r="C20" s="164">
        <v>9750</v>
      </c>
      <c r="D20" s="6"/>
      <c r="M20" s="160">
        <v>9750</v>
      </c>
      <c r="N20" s="91">
        <f t="shared" si="0"/>
        <v>9750</v>
      </c>
    </row>
    <row r="21" spans="2:14">
      <c r="B21" s="155" t="s">
        <v>807</v>
      </c>
      <c r="C21" s="164">
        <v>9000</v>
      </c>
      <c r="D21" s="6"/>
      <c r="M21" s="160">
        <v>9000</v>
      </c>
      <c r="N21" s="91">
        <f t="shared" si="0"/>
        <v>9000</v>
      </c>
    </row>
    <row r="22" spans="2:14">
      <c r="B22" s="155" t="s">
        <v>808</v>
      </c>
      <c r="C22" s="164">
        <v>9750</v>
      </c>
      <c r="D22" s="6"/>
      <c r="M22" s="160">
        <v>9750</v>
      </c>
      <c r="N22" s="91">
        <f t="shared" si="0"/>
        <v>9750</v>
      </c>
    </row>
    <row r="23" spans="2:14">
      <c r="B23" s="155" t="s">
        <v>379</v>
      </c>
      <c r="C23" s="164">
        <v>15250</v>
      </c>
      <c r="D23" s="6"/>
      <c r="M23" s="160">
        <v>15250</v>
      </c>
      <c r="N23" s="91">
        <f t="shared" si="0"/>
        <v>15250</v>
      </c>
    </row>
    <row r="24" spans="2:14">
      <c r="B24" s="155" t="s">
        <v>380</v>
      </c>
      <c r="C24" s="164">
        <v>3500</v>
      </c>
      <c r="D24" s="6"/>
      <c r="M24" s="160">
        <v>3500</v>
      </c>
      <c r="N24" s="91">
        <f t="shared" si="0"/>
        <v>3500</v>
      </c>
    </row>
    <row r="25" spans="2:14">
      <c r="B25" s="155" t="s">
        <v>380</v>
      </c>
      <c r="C25" s="164">
        <v>49000</v>
      </c>
      <c r="D25" s="6"/>
      <c r="M25" s="160">
        <v>49000</v>
      </c>
      <c r="N25" s="91">
        <f t="shared" si="0"/>
        <v>49000</v>
      </c>
    </row>
    <row r="26" spans="2:14">
      <c r="B26" s="155" t="s">
        <v>809</v>
      </c>
      <c r="C26" s="164">
        <v>18000</v>
      </c>
      <c r="D26" s="6"/>
      <c r="M26" s="160">
        <v>18000</v>
      </c>
      <c r="N26" s="91">
        <f t="shared" si="0"/>
        <v>18000</v>
      </c>
    </row>
    <row r="27" spans="2:14">
      <c r="B27" s="155" t="s">
        <v>810</v>
      </c>
      <c r="C27" s="164">
        <v>49000</v>
      </c>
      <c r="D27" s="6"/>
      <c r="M27" s="160">
        <v>49000</v>
      </c>
      <c r="N27" s="91">
        <f t="shared" si="0"/>
        <v>49000</v>
      </c>
    </row>
    <row r="28" spans="2:14">
      <c r="B28" s="155" t="s">
        <v>811</v>
      </c>
      <c r="C28" s="164">
        <v>6500</v>
      </c>
      <c r="D28" s="6"/>
      <c r="M28" s="160">
        <v>6500</v>
      </c>
      <c r="N28" s="91">
        <f t="shared" si="0"/>
        <v>6500</v>
      </c>
    </row>
    <row r="29" spans="2:14">
      <c r="B29" s="155" t="s">
        <v>812</v>
      </c>
      <c r="C29" s="164">
        <v>5000</v>
      </c>
      <c r="D29" s="6"/>
      <c r="M29" s="160">
        <v>5000</v>
      </c>
      <c r="N29" s="91">
        <f t="shared" si="0"/>
        <v>5000</v>
      </c>
    </row>
    <row r="30" spans="2:14">
      <c r="B30" s="155" t="s">
        <v>381</v>
      </c>
      <c r="C30" s="164">
        <v>9000</v>
      </c>
      <c r="D30" s="6"/>
      <c r="M30" s="160">
        <v>9000</v>
      </c>
      <c r="N30" s="91">
        <f t="shared" si="0"/>
        <v>9000</v>
      </c>
    </row>
    <row r="31" spans="2:14">
      <c r="B31" s="155" t="s">
        <v>381</v>
      </c>
      <c r="C31" s="164">
        <v>500</v>
      </c>
      <c r="D31" s="6"/>
      <c r="M31" s="160">
        <v>500</v>
      </c>
      <c r="N31" s="91">
        <f t="shared" si="0"/>
        <v>500</v>
      </c>
    </row>
    <row r="32" spans="2:14">
      <c r="B32" s="155" t="s">
        <v>382</v>
      </c>
      <c r="C32" s="164">
        <v>9500</v>
      </c>
      <c r="D32" s="6"/>
      <c r="M32" s="160">
        <v>9500</v>
      </c>
      <c r="N32" s="91">
        <f t="shared" si="0"/>
        <v>9500</v>
      </c>
    </row>
    <row r="33" spans="2:14">
      <c r="B33" s="155" t="s">
        <v>382</v>
      </c>
      <c r="C33" s="164">
        <v>8500</v>
      </c>
      <c r="D33" s="6"/>
      <c r="M33" s="160">
        <v>8500</v>
      </c>
      <c r="N33" s="91">
        <f t="shared" si="0"/>
        <v>8500</v>
      </c>
    </row>
    <row r="34" spans="2:14">
      <c r="B34" s="155" t="s">
        <v>813</v>
      </c>
      <c r="C34" s="164">
        <v>11000</v>
      </c>
      <c r="D34" s="6"/>
      <c r="M34" s="160">
        <v>11000</v>
      </c>
      <c r="N34" s="91">
        <f t="shared" si="0"/>
        <v>11000</v>
      </c>
    </row>
    <row r="35" spans="2:14">
      <c r="B35" s="155" t="s">
        <v>814</v>
      </c>
      <c r="C35" s="164">
        <v>9000</v>
      </c>
      <c r="D35" s="6"/>
      <c r="M35" s="160">
        <v>9000</v>
      </c>
      <c r="N35" s="91">
        <f t="shared" si="0"/>
        <v>9000</v>
      </c>
    </row>
    <row r="36" spans="2:14">
      <c r="B36" s="155" t="s">
        <v>815</v>
      </c>
      <c r="C36" s="164">
        <v>9000</v>
      </c>
      <c r="D36" s="6"/>
      <c r="M36" s="160">
        <v>9000</v>
      </c>
      <c r="N36" s="91">
        <f t="shared" si="0"/>
        <v>9000</v>
      </c>
    </row>
    <row r="37" spans="2:14">
      <c r="B37" s="155" t="s">
        <v>816</v>
      </c>
      <c r="C37" s="164">
        <v>9000</v>
      </c>
      <c r="D37" s="6"/>
      <c r="M37" s="160">
        <v>9000</v>
      </c>
      <c r="N37" s="91">
        <f t="shared" si="0"/>
        <v>9000</v>
      </c>
    </row>
    <row r="38" spans="2:14">
      <c r="B38" s="155" t="s">
        <v>817</v>
      </c>
      <c r="C38" s="164">
        <v>8000</v>
      </c>
      <c r="D38" s="6"/>
      <c r="M38" s="160">
        <v>8000</v>
      </c>
      <c r="N38" s="91">
        <f t="shared" si="0"/>
        <v>8000</v>
      </c>
    </row>
    <row r="39" spans="2:14">
      <c r="B39" s="155" t="s">
        <v>383</v>
      </c>
      <c r="C39" s="164">
        <v>9750</v>
      </c>
      <c r="D39" s="6"/>
      <c r="M39" s="160">
        <v>9750</v>
      </c>
      <c r="N39" s="91">
        <f t="shared" si="0"/>
        <v>9750</v>
      </c>
    </row>
    <row r="40" spans="2:14">
      <c r="B40" s="155" t="s">
        <v>818</v>
      </c>
      <c r="C40" s="164">
        <v>5500</v>
      </c>
      <c r="D40" s="6"/>
      <c r="M40" s="160">
        <v>5500</v>
      </c>
      <c r="N40" s="91">
        <f t="shared" si="0"/>
        <v>5500</v>
      </c>
    </row>
    <row r="41" spans="2:14">
      <c r="B41" s="155" t="s">
        <v>819</v>
      </c>
      <c r="C41" s="164">
        <v>9000</v>
      </c>
      <c r="D41" s="6"/>
      <c r="M41" s="160">
        <v>9000</v>
      </c>
      <c r="N41" s="91">
        <f t="shared" si="0"/>
        <v>9000</v>
      </c>
    </row>
    <row r="42" spans="2:14">
      <c r="B42" s="155" t="s">
        <v>820</v>
      </c>
      <c r="C42" s="164">
        <v>9750</v>
      </c>
      <c r="D42" s="6"/>
      <c r="M42" s="160">
        <v>9750</v>
      </c>
      <c r="N42" s="91">
        <f t="shared" si="0"/>
        <v>9750</v>
      </c>
    </row>
    <row r="43" spans="2:14">
      <c r="B43" s="155" t="s">
        <v>821</v>
      </c>
      <c r="C43" s="164">
        <v>9000</v>
      </c>
      <c r="D43" s="6"/>
      <c r="M43" s="160">
        <v>9000</v>
      </c>
      <c r="N43" s="91">
        <f t="shared" si="0"/>
        <v>9000</v>
      </c>
    </row>
    <row r="44" spans="2:14">
      <c r="B44" s="155" t="s">
        <v>822</v>
      </c>
      <c r="C44" s="164">
        <v>7400</v>
      </c>
      <c r="D44" s="6"/>
      <c r="M44" s="160">
        <v>7400</v>
      </c>
      <c r="N44" s="91">
        <f t="shared" si="0"/>
        <v>7400</v>
      </c>
    </row>
    <row r="45" spans="2:14">
      <c r="B45" s="155" t="s">
        <v>822</v>
      </c>
      <c r="C45" s="164">
        <v>12000</v>
      </c>
      <c r="D45" s="6"/>
      <c r="M45" s="160">
        <v>12000</v>
      </c>
      <c r="N45" s="91">
        <f t="shared" si="0"/>
        <v>12000</v>
      </c>
    </row>
    <row r="46" spans="2:14">
      <c r="B46" s="155" t="s">
        <v>384</v>
      </c>
      <c r="C46" s="164">
        <v>7000</v>
      </c>
      <c r="D46" s="6"/>
      <c r="M46" s="160">
        <v>7000</v>
      </c>
      <c r="N46" s="91">
        <f t="shared" si="0"/>
        <v>7000</v>
      </c>
    </row>
    <row r="47" spans="2:14">
      <c r="B47" s="155" t="s">
        <v>823</v>
      </c>
      <c r="C47" s="164">
        <v>2400</v>
      </c>
      <c r="D47" s="6"/>
      <c r="M47" s="160">
        <v>2400</v>
      </c>
      <c r="N47" s="91">
        <f t="shared" si="0"/>
        <v>2400</v>
      </c>
    </row>
    <row r="48" spans="2:14">
      <c r="B48" s="155" t="s">
        <v>824</v>
      </c>
      <c r="C48" s="164">
        <v>9000</v>
      </c>
      <c r="D48" s="6"/>
      <c r="M48" s="160">
        <v>9000</v>
      </c>
      <c r="N48" s="91">
        <f t="shared" si="0"/>
        <v>9000</v>
      </c>
    </row>
    <row r="49" spans="2:14">
      <c r="B49" s="155" t="s">
        <v>825</v>
      </c>
      <c r="C49" s="164">
        <v>9000</v>
      </c>
      <c r="D49" s="6"/>
      <c r="M49" s="160">
        <v>9000</v>
      </c>
      <c r="N49" s="91">
        <f t="shared" si="0"/>
        <v>9000</v>
      </c>
    </row>
    <row r="50" spans="2:14">
      <c r="B50" s="155" t="s">
        <v>826</v>
      </c>
      <c r="C50" s="164">
        <v>9000</v>
      </c>
      <c r="D50" s="6"/>
      <c r="M50" s="160">
        <v>9000</v>
      </c>
      <c r="N50" s="91">
        <f t="shared" si="0"/>
        <v>9000</v>
      </c>
    </row>
    <row r="51" spans="2:14">
      <c r="B51" s="155" t="s">
        <v>827</v>
      </c>
      <c r="C51" s="164">
        <v>9000</v>
      </c>
      <c r="D51" s="6"/>
      <c r="M51" s="160">
        <v>9000</v>
      </c>
      <c r="N51" s="91">
        <f t="shared" si="0"/>
        <v>9000</v>
      </c>
    </row>
    <row r="52" spans="2:14">
      <c r="B52" s="155" t="s">
        <v>828</v>
      </c>
      <c r="C52" s="164">
        <v>9000</v>
      </c>
      <c r="D52" s="6"/>
      <c r="M52" s="160">
        <v>9000</v>
      </c>
      <c r="N52" s="91">
        <f t="shared" si="0"/>
        <v>9000</v>
      </c>
    </row>
    <row r="53" spans="2:14">
      <c r="B53" s="155" t="s">
        <v>829</v>
      </c>
      <c r="C53" s="164">
        <v>9750</v>
      </c>
      <c r="D53" s="6"/>
      <c r="M53" s="160">
        <v>9750</v>
      </c>
      <c r="N53" s="91">
        <f t="shared" si="0"/>
        <v>9750</v>
      </c>
    </row>
    <row r="54" spans="2:14">
      <c r="B54" s="155" t="s">
        <v>830</v>
      </c>
      <c r="C54" s="164">
        <v>2000</v>
      </c>
      <c r="D54" s="6"/>
      <c r="M54" s="160">
        <v>2000</v>
      </c>
      <c r="N54" s="91">
        <f t="shared" si="0"/>
        <v>2000</v>
      </c>
    </row>
    <row r="55" spans="2:14">
      <c r="B55" s="155" t="s">
        <v>831</v>
      </c>
      <c r="C55" s="164">
        <v>500</v>
      </c>
      <c r="D55" s="6"/>
      <c r="M55" s="160">
        <v>500</v>
      </c>
      <c r="N55" s="91">
        <f t="shared" si="0"/>
        <v>500</v>
      </c>
    </row>
    <row r="56" spans="2:14">
      <c r="B56" s="155" t="s">
        <v>832</v>
      </c>
      <c r="C56" s="164">
        <v>9000</v>
      </c>
      <c r="D56" s="6"/>
      <c r="M56" s="160">
        <v>9000</v>
      </c>
      <c r="N56" s="91">
        <f t="shared" si="0"/>
        <v>9000</v>
      </c>
    </row>
    <row r="57" spans="2:14">
      <c r="B57" s="155" t="s">
        <v>832</v>
      </c>
      <c r="C57" s="164">
        <v>8000</v>
      </c>
      <c r="D57" s="6"/>
      <c r="M57" s="160">
        <v>8000</v>
      </c>
      <c r="N57" s="91">
        <f t="shared" si="0"/>
        <v>8000</v>
      </c>
    </row>
    <row r="58" spans="2:14">
      <c r="B58" s="155" t="s">
        <v>833</v>
      </c>
      <c r="C58" s="164">
        <v>9000</v>
      </c>
      <c r="D58" s="6"/>
      <c r="M58" s="160">
        <v>9000</v>
      </c>
      <c r="N58" s="91">
        <f t="shared" si="0"/>
        <v>9000</v>
      </c>
    </row>
    <row r="59" spans="2:14">
      <c r="B59" s="155" t="s">
        <v>385</v>
      </c>
      <c r="C59" s="164">
        <v>9750</v>
      </c>
      <c r="D59" s="6"/>
      <c r="M59" s="160">
        <v>9750</v>
      </c>
      <c r="N59" s="91">
        <f t="shared" si="0"/>
        <v>9750</v>
      </c>
    </row>
    <row r="60" spans="2:14">
      <c r="B60" s="155" t="s">
        <v>834</v>
      </c>
      <c r="C60" s="164">
        <v>8000</v>
      </c>
      <c r="D60" s="6"/>
      <c r="M60" s="160">
        <v>8000</v>
      </c>
      <c r="N60" s="91">
        <f t="shared" si="0"/>
        <v>8000</v>
      </c>
    </row>
    <row r="61" spans="2:14">
      <c r="B61" s="155" t="s">
        <v>386</v>
      </c>
      <c r="C61" s="164">
        <v>8500</v>
      </c>
      <c r="D61" s="6"/>
      <c r="M61" s="160">
        <v>8500</v>
      </c>
      <c r="N61" s="91">
        <f t="shared" si="0"/>
        <v>8500</v>
      </c>
    </row>
    <row r="62" spans="2:14">
      <c r="B62" s="155" t="s">
        <v>835</v>
      </c>
      <c r="C62" s="164">
        <v>5000</v>
      </c>
      <c r="D62" s="6"/>
      <c r="M62" s="160">
        <v>5000</v>
      </c>
      <c r="N62" s="91">
        <f t="shared" si="0"/>
        <v>5000</v>
      </c>
    </row>
    <row r="63" spans="2:14">
      <c r="B63" s="155" t="s">
        <v>836</v>
      </c>
      <c r="C63" s="164">
        <v>33600</v>
      </c>
      <c r="D63" s="6"/>
      <c r="M63" s="160">
        <v>33600</v>
      </c>
      <c r="N63" s="91">
        <f t="shared" si="0"/>
        <v>33600</v>
      </c>
    </row>
    <row r="64" spans="2:14">
      <c r="B64" s="155" t="s">
        <v>837</v>
      </c>
      <c r="C64" s="164">
        <v>9000</v>
      </c>
      <c r="D64" s="6"/>
      <c r="M64" s="160">
        <v>9000</v>
      </c>
      <c r="N64" s="91">
        <f t="shared" si="0"/>
        <v>9000</v>
      </c>
    </row>
    <row r="65" spans="2:14">
      <c r="B65" s="155" t="s">
        <v>838</v>
      </c>
      <c r="C65" s="164">
        <v>11000</v>
      </c>
      <c r="D65" s="6"/>
      <c r="M65" s="160">
        <v>11000</v>
      </c>
      <c r="N65" s="91">
        <f t="shared" si="0"/>
        <v>11000</v>
      </c>
    </row>
    <row r="66" spans="2:14">
      <c r="B66" s="155" t="s">
        <v>839</v>
      </c>
      <c r="C66" s="164">
        <v>13000</v>
      </c>
      <c r="D66" s="6"/>
      <c r="M66" s="160">
        <v>13000</v>
      </c>
      <c r="N66" s="91">
        <f t="shared" si="0"/>
        <v>13000</v>
      </c>
    </row>
    <row r="67" spans="2:14">
      <c r="B67" s="155" t="s">
        <v>387</v>
      </c>
      <c r="C67" s="164">
        <v>9000</v>
      </c>
      <c r="D67" s="6"/>
      <c r="M67" s="160">
        <v>9000</v>
      </c>
      <c r="N67" s="91">
        <f t="shared" si="0"/>
        <v>9000</v>
      </c>
    </row>
    <row r="68" spans="2:14">
      <c r="B68" s="155" t="s">
        <v>387</v>
      </c>
      <c r="C68" s="164">
        <v>8500</v>
      </c>
      <c r="D68" s="6"/>
      <c r="M68" s="160">
        <v>8500</v>
      </c>
      <c r="N68" s="91">
        <f t="shared" ref="N68:N131" si="1">SUM(E68:M68)</f>
        <v>8500</v>
      </c>
    </row>
    <row r="69" spans="2:14">
      <c r="B69" s="155" t="s">
        <v>840</v>
      </c>
      <c r="C69" s="164">
        <v>9000</v>
      </c>
      <c r="D69" s="6"/>
      <c r="M69" s="160">
        <v>9000</v>
      </c>
      <c r="N69" s="91">
        <f t="shared" si="1"/>
        <v>9000</v>
      </c>
    </row>
    <row r="70" spans="2:14">
      <c r="B70" s="155" t="s">
        <v>841</v>
      </c>
      <c r="C70" s="164">
        <v>9000</v>
      </c>
      <c r="D70" s="6"/>
      <c r="M70" s="160">
        <v>9000</v>
      </c>
      <c r="N70" s="91">
        <f t="shared" si="1"/>
        <v>9000</v>
      </c>
    </row>
    <row r="71" spans="2:14">
      <c r="B71" s="155" t="s">
        <v>842</v>
      </c>
      <c r="C71" s="164">
        <v>5500</v>
      </c>
      <c r="D71" s="6"/>
      <c r="M71" s="160">
        <v>5500</v>
      </c>
      <c r="N71" s="91">
        <f t="shared" si="1"/>
        <v>5500</v>
      </c>
    </row>
    <row r="72" spans="2:14">
      <c r="B72" s="155" t="s">
        <v>843</v>
      </c>
      <c r="C72" s="164">
        <v>9000</v>
      </c>
      <c r="D72" s="6"/>
      <c r="M72" s="160">
        <v>9000</v>
      </c>
      <c r="N72" s="91">
        <f t="shared" si="1"/>
        <v>9000</v>
      </c>
    </row>
    <row r="73" spans="2:14">
      <c r="B73" s="155" t="s">
        <v>388</v>
      </c>
      <c r="C73" s="164">
        <v>8500</v>
      </c>
      <c r="D73" s="6"/>
      <c r="M73" s="160">
        <v>8500</v>
      </c>
      <c r="N73" s="91">
        <f t="shared" si="1"/>
        <v>8500</v>
      </c>
    </row>
    <row r="74" spans="2:14">
      <c r="B74" s="155" t="s">
        <v>844</v>
      </c>
      <c r="C74" s="164">
        <v>9000</v>
      </c>
      <c r="D74" s="6"/>
      <c r="M74" s="160">
        <v>9000</v>
      </c>
      <c r="N74" s="91">
        <f t="shared" si="1"/>
        <v>9000</v>
      </c>
    </row>
    <row r="75" spans="2:14">
      <c r="B75" s="155" t="s">
        <v>844</v>
      </c>
      <c r="C75" s="164">
        <v>13000</v>
      </c>
      <c r="D75" s="6"/>
      <c r="M75" s="160">
        <v>13000</v>
      </c>
      <c r="N75" s="91">
        <f t="shared" si="1"/>
        <v>13000</v>
      </c>
    </row>
    <row r="76" spans="2:14">
      <c r="B76" s="155" t="s">
        <v>389</v>
      </c>
      <c r="C76" s="164">
        <v>29900</v>
      </c>
      <c r="D76" s="6"/>
      <c r="M76" s="160">
        <v>29900</v>
      </c>
      <c r="N76" s="91">
        <f t="shared" si="1"/>
        <v>29900</v>
      </c>
    </row>
    <row r="77" spans="2:14">
      <c r="B77" s="155" t="s">
        <v>389</v>
      </c>
      <c r="C77" s="164">
        <v>8000</v>
      </c>
      <c r="D77" s="6"/>
      <c r="M77" s="160">
        <v>8000</v>
      </c>
      <c r="N77" s="91">
        <f t="shared" si="1"/>
        <v>8000</v>
      </c>
    </row>
    <row r="78" spans="2:14">
      <c r="B78" s="155" t="s">
        <v>845</v>
      </c>
      <c r="C78" s="164">
        <v>9750</v>
      </c>
      <c r="D78" s="6"/>
      <c r="M78" s="160">
        <v>9750</v>
      </c>
      <c r="N78" s="91">
        <f t="shared" si="1"/>
        <v>9750</v>
      </c>
    </row>
    <row r="79" spans="2:14">
      <c r="B79" s="155" t="s">
        <v>846</v>
      </c>
      <c r="C79" s="164">
        <v>9750</v>
      </c>
      <c r="D79" s="6"/>
      <c r="M79" s="160">
        <v>9750</v>
      </c>
      <c r="N79" s="91">
        <f t="shared" si="1"/>
        <v>9750</v>
      </c>
    </row>
    <row r="80" spans="2:14">
      <c r="B80" s="155" t="s">
        <v>847</v>
      </c>
      <c r="C80" s="164">
        <v>9000</v>
      </c>
      <c r="D80" s="6"/>
      <c r="M80" s="160">
        <v>9000</v>
      </c>
      <c r="N80" s="91">
        <f t="shared" si="1"/>
        <v>9000</v>
      </c>
    </row>
    <row r="81" spans="2:14">
      <c r="B81" s="155" t="s">
        <v>848</v>
      </c>
      <c r="C81" s="164">
        <v>5300</v>
      </c>
      <c r="D81" s="6"/>
      <c r="M81" s="160">
        <v>5300</v>
      </c>
      <c r="N81" s="91">
        <f t="shared" si="1"/>
        <v>5300</v>
      </c>
    </row>
    <row r="82" spans="2:14">
      <c r="B82" s="155" t="s">
        <v>849</v>
      </c>
      <c r="C82" s="164">
        <v>9000</v>
      </c>
      <c r="D82" s="6"/>
      <c r="M82" s="160">
        <v>9000</v>
      </c>
      <c r="N82" s="91">
        <f t="shared" si="1"/>
        <v>9000</v>
      </c>
    </row>
    <row r="83" spans="2:14">
      <c r="B83" s="155" t="s">
        <v>850</v>
      </c>
      <c r="C83" s="164">
        <v>11500</v>
      </c>
      <c r="D83" s="6"/>
      <c r="M83" s="160">
        <v>11500</v>
      </c>
      <c r="N83" s="91">
        <f t="shared" si="1"/>
        <v>11500</v>
      </c>
    </row>
    <row r="84" spans="2:14">
      <c r="B84" s="155" t="s">
        <v>851</v>
      </c>
      <c r="C84" s="164">
        <v>1800</v>
      </c>
      <c r="D84" s="6"/>
      <c r="M84" s="160">
        <v>1800</v>
      </c>
      <c r="N84" s="91">
        <f t="shared" si="1"/>
        <v>1800</v>
      </c>
    </row>
    <row r="85" spans="2:14">
      <c r="B85" s="155" t="s">
        <v>390</v>
      </c>
      <c r="C85" s="164">
        <v>9000</v>
      </c>
      <c r="D85" s="6"/>
      <c r="M85" s="160">
        <v>9000</v>
      </c>
      <c r="N85" s="91">
        <f t="shared" si="1"/>
        <v>9000</v>
      </c>
    </row>
    <row r="86" spans="2:14">
      <c r="B86" s="155" t="s">
        <v>390</v>
      </c>
      <c r="C86" s="164">
        <v>8500</v>
      </c>
      <c r="D86" s="6"/>
      <c r="M86" s="160">
        <v>8500</v>
      </c>
      <c r="N86" s="91">
        <f t="shared" si="1"/>
        <v>8500</v>
      </c>
    </row>
    <row r="87" spans="2:14">
      <c r="B87" s="155" t="s">
        <v>852</v>
      </c>
      <c r="C87" s="164">
        <v>8000</v>
      </c>
      <c r="D87" s="6"/>
      <c r="M87" s="160">
        <v>8000</v>
      </c>
      <c r="N87" s="91">
        <f t="shared" si="1"/>
        <v>8000</v>
      </c>
    </row>
    <row r="88" spans="2:14">
      <c r="B88" s="155" t="s">
        <v>853</v>
      </c>
      <c r="C88" s="164">
        <v>9750</v>
      </c>
      <c r="D88" s="6"/>
      <c r="M88" s="160">
        <v>9750</v>
      </c>
      <c r="N88" s="91">
        <f t="shared" si="1"/>
        <v>9750</v>
      </c>
    </row>
    <row r="89" spans="2:14">
      <c r="B89" s="155" t="s">
        <v>391</v>
      </c>
      <c r="C89" s="164">
        <v>8000</v>
      </c>
      <c r="D89" s="6"/>
      <c r="M89" s="160">
        <v>8000</v>
      </c>
      <c r="N89" s="91">
        <f t="shared" si="1"/>
        <v>8000</v>
      </c>
    </row>
    <row r="90" spans="2:14">
      <c r="B90" s="155" t="s">
        <v>854</v>
      </c>
      <c r="C90" s="164">
        <v>11000</v>
      </c>
      <c r="D90" s="6"/>
      <c r="M90" s="160">
        <v>11000</v>
      </c>
      <c r="N90" s="91">
        <f t="shared" si="1"/>
        <v>11000</v>
      </c>
    </row>
    <row r="91" spans="2:14">
      <c r="B91" s="155" t="s">
        <v>855</v>
      </c>
      <c r="C91" s="164">
        <v>2000</v>
      </c>
      <c r="D91" s="6"/>
      <c r="M91" s="160">
        <v>2000</v>
      </c>
      <c r="N91" s="91">
        <f t="shared" si="1"/>
        <v>2000</v>
      </c>
    </row>
    <row r="92" spans="2:14">
      <c r="B92" s="155" t="s">
        <v>856</v>
      </c>
      <c r="C92" s="164">
        <v>9000</v>
      </c>
      <c r="D92" s="6"/>
      <c r="M92" s="160">
        <v>9000</v>
      </c>
      <c r="N92" s="91">
        <f t="shared" si="1"/>
        <v>9000</v>
      </c>
    </row>
    <row r="93" spans="2:14">
      <c r="B93" s="155" t="s">
        <v>857</v>
      </c>
      <c r="C93" s="164">
        <v>2500</v>
      </c>
      <c r="D93" s="6"/>
      <c r="M93" s="160">
        <v>2500</v>
      </c>
      <c r="N93" s="91">
        <f t="shared" si="1"/>
        <v>2500</v>
      </c>
    </row>
    <row r="94" spans="2:14">
      <c r="B94" s="155" t="s">
        <v>858</v>
      </c>
      <c r="C94" s="164">
        <v>9750</v>
      </c>
      <c r="D94" s="6"/>
      <c r="M94" s="160">
        <v>9750</v>
      </c>
      <c r="N94" s="91">
        <f t="shared" si="1"/>
        <v>9750</v>
      </c>
    </row>
    <row r="95" spans="2:14">
      <c r="B95" s="155" t="s">
        <v>392</v>
      </c>
      <c r="C95" s="164">
        <v>15250</v>
      </c>
      <c r="D95" s="6"/>
      <c r="M95" s="160">
        <v>15250</v>
      </c>
      <c r="N95" s="91">
        <f t="shared" si="1"/>
        <v>15250</v>
      </c>
    </row>
    <row r="96" spans="2:14">
      <c r="B96" s="155" t="s">
        <v>392</v>
      </c>
      <c r="C96" s="164">
        <v>9000</v>
      </c>
      <c r="D96" s="6"/>
      <c r="M96" s="160">
        <v>9000</v>
      </c>
      <c r="N96" s="91">
        <f t="shared" si="1"/>
        <v>9000</v>
      </c>
    </row>
    <row r="97" spans="2:14">
      <c r="B97" s="155" t="s">
        <v>859</v>
      </c>
      <c r="C97" s="164">
        <v>9000</v>
      </c>
      <c r="D97" s="6"/>
      <c r="M97" s="160">
        <v>9000</v>
      </c>
      <c r="N97" s="91">
        <f t="shared" si="1"/>
        <v>9000</v>
      </c>
    </row>
    <row r="98" spans="2:14">
      <c r="B98" s="155" t="s">
        <v>859</v>
      </c>
      <c r="C98" s="164">
        <v>9750</v>
      </c>
      <c r="D98" s="6"/>
      <c r="M98" s="160">
        <v>9750</v>
      </c>
      <c r="N98" s="91">
        <f t="shared" si="1"/>
        <v>9750</v>
      </c>
    </row>
    <row r="99" spans="2:14">
      <c r="B99" s="155" t="s">
        <v>860</v>
      </c>
      <c r="C99" s="164">
        <v>9000</v>
      </c>
      <c r="D99" s="6"/>
      <c r="M99" s="160">
        <v>9000</v>
      </c>
      <c r="N99" s="91">
        <f t="shared" si="1"/>
        <v>9000</v>
      </c>
    </row>
    <row r="100" spans="2:14">
      <c r="B100" s="155" t="s">
        <v>861</v>
      </c>
      <c r="C100" s="164">
        <v>9000</v>
      </c>
      <c r="D100" s="6"/>
      <c r="M100" s="160">
        <v>9000</v>
      </c>
      <c r="N100" s="91">
        <f t="shared" si="1"/>
        <v>9000</v>
      </c>
    </row>
    <row r="101" spans="2:14">
      <c r="B101" s="155" t="s">
        <v>861</v>
      </c>
      <c r="C101" s="164">
        <v>8000</v>
      </c>
      <c r="D101" s="6"/>
      <c r="M101" s="160">
        <v>8000</v>
      </c>
      <c r="N101" s="91">
        <f t="shared" si="1"/>
        <v>8000</v>
      </c>
    </row>
    <row r="102" spans="2:14">
      <c r="B102" s="155" t="s">
        <v>862</v>
      </c>
      <c r="C102" s="164">
        <v>9000</v>
      </c>
      <c r="D102" s="6"/>
      <c r="M102" s="160">
        <v>9000</v>
      </c>
      <c r="N102" s="91">
        <f t="shared" si="1"/>
        <v>9000</v>
      </c>
    </row>
    <row r="103" spans="2:14">
      <c r="B103" s="155" t="s">
        <v>862</v>
      </c>
      <c r="C103" s="164">
        <v>9750</v>
      </c>
      <c r="D103" s="6"/>
      <c r="M103" s="160">
        <v>9750</v>
      </c>
      <c r="N103" s="91">
        <f t="shared" si="1"/>
        <v>9750</v>
      </c>
    </row>
    <row r="104" spans="2:14">
      <c r="B104" s="155" t="s">
        <v>393</v>
      </c>
      <c r="C104" s="164">
        <v>9500</v>
      </c>
      <c r="D104" s="6"/>
      <c r="M104" s="160">
        <v>9500</v>
      </c>
      <c r="N104" s="91">
        <f t="shared" si="1"/>
        <v>9500</v>
      </c>
    </row>
    <row r="105" spans="2:14">
      <c r="B105" s="155" t="s">
        <v>393</v>
      </c>
      <c r="C105" s="164">
        <v>9000</v>
      </c>
      <c r="D105" s="6"/>
      <c r="M105" s="160">
        <v>9000</v>
      </c>
      <c r="N105" s="91">
        <f t="shared" si="1"/>
        <v>9000</v>
      </c>
    </row>
    <row r="106" spans="2:14">
      <c r="B106" s="155" t="s">
        <v>393</v>
      </c>
      <c r="C106" s="164">
        <v>13000</v>
      </c>
      <c r="D106" s="6"/>
      <c r="M106" s="160">
        <v>13000</v>
      </c>
      <c r="N106" s="91">
        <f t="shared" si="1"/>
        <v>13000</v>
      </c>
    </row>
    <row r="107" spans="2:14">
      <c r="B107" s="155" t="s">
        <v>863</v>
      </c>
      <c r="C107" s="164">
        <v>8000</v>
      </c>
      <c r="D107" s="6"/>
      <c r="M107" s="160">
        <v>8000</v>
      </c>
      <c r="N107" s="91">
        <f t="shared" si="1"/>
        <v>8000</v>
      </c>
    </row>
    <row r="108" spans="2:14">
      <c r="B108" s="155" t="s">
        <v>394</v>
      </c>
      <c r="C108" s="164">
        <v>7000</v>
      </c>
      <c r="D108" s="6"/>
      <c r="M108" s="160">
        <v>7000</v>
      </c>
      <c r="N108" s="91">
        <f t="shared" si="1"/>
        <v>7000</v>
      </c>
    </row>
    <row r="109" spans="2:14">
      <c r="B109" s="155" t="s">
        <v>864</v>
      </c>
      <c r="C109" s="164">
        <v>18000</v>
      </c>
      <c r="D109" s="6"/>
      <c r="M109" s="160">
        <v>18000</v>
      </c>
      <c r="N109" s="91">
        <f t="shared" si="1"/>
        <v>18000</v>
      </c>
    </row>
    <row r="110" spans="2:14">
      <c r="B110" s="155" t="s">
        <v>395</v>
      </c>
      <c r="C110" s="164">
        <v>8500</v>
      </c>
      <c r="D110" s="6"/>
      <c r="M110" s="160">
        <v>8500</v>
      </c>
      <c r="N110" s="91">
        <f t="shared" si="1"/>
        <v>8500</v>
      </c>
    </row>
    <row r="111" spans="2:14">
      <c r="B111" s="155" t="s">
        <v>395</v>
      </c>
      <c r="C111" s="164">
        <v>4000</v>
      </c>
      <c r="D111" s="6"/>
      <c r="M111" s="160">
        <v>4000</v>
      </c>
      <c r="N111" s="91">
        <f t="shared" si="1"/>
        <v>4000</v>
      </c>
    </row>
    <row r="112" spans="2:14">
      <c r="C112" s="162"/>
    </row>
    <row r="113" spans="2:14">
      <c r="N113" s="91">
        <f t="shared" si="1"/>
        <v>0</v>
      </c>
    </row>
    <row r="114" spans="2:14">
      <c r="B114" s="156" t="s">
        <v>865</v>
      </c>
      <c r="C114" s="164">
        <v>9000</v>
      </c>
      <c r="D114" s="6"/>
      <c r="M114" s="160">
        <v>9000</v>
      </c>
      <c r="N114" s="91">
        <f t="shared" si="1"/>
        <v>9000</v>
      </c>
    </row>
    <row r="115" spans="2:14">
      <c r="B115" s="156" t="s">
        <v>866</v>
      </c>
      <c r="C115" s="164">
        <v>9000</v>
      </c>
      <c r="D115" s="6"/>
      <c r="M115" s="160">
        <v>9000</v>
      </c>
      <c r="N115" s="91">
        <f t="shared" si="1"/>
        <v>9000</v>
      </c>
    </row>
    <row r="116" spans="2:14">
      <c r="B116" s="156" t="s">
        <v>867</v>
      </c>
      <c r="C116" s="164">
        <v>6000</v>
      </c>
      <c r="D116" s="6"/>
      <c r="M116" s="160">
        <v>6000</v>
      </c>
      <c r="N116" s="91">
        <f t="shared" si="1"/>
        <v>6000</v>
      </c>
    </row>
    <row r="117" spans="2:14">
      <c r="B117" s="156" t="s">
        <v>868</v>
      </c>
      <c r="C117" s="164">
        <v>6000</v>
      </c>
      <c r="D117" s="6"/>
      <c r="M117" s="160">
        <v>6000</v>
      </c>
      <c r="N117" s="91">
        <f t="shared" si="1"/>
        <v>6000</v>
      </c>
    </row>
    <row r="118" spans="2:14">
      <c r="B118" s="156" t="s">
        <v>869</v>
      </c>
      <c r="C118" s="164">
        <v>9000</v>
      </c>
      <c r="D118" s="6"/>
      <c r="M118" s="160">
        <v>9000</v>
      </c>
      <c r="N118" s="91">
        <f t="shared" si="1"/>
        <v>9000</v>
      </c>
    </row>
    <row r="119" spans="2:14">
      <c r="B119" s="156" t="s">
        <v>870</v>
      </c>
      <c r="C119" s="164">
        <v>3000</v>
      </c>
      <c r="D119" s="6"/>
      <c r="M119" s="160">
        <v>3000</v>
      </c>
      <c r="N119" s="91">
        <f t="shared" si="1"/>
        <v>3000</v>
      </c>
    </row>
    <row r="120" spans="2:14">
      <c r="B120" s="156" t="s">
        <v>871</v>
      </c>
      <c r="C120" s="164">
        <v>6000</v>
      </c>
      <c r="D120" s="6"/>
      <c r="M120" s="160">
        <v>6000</v>
      </c>
      <c r="N120" s="91">
        <f t="shared" si="1"/>
        <v>6000</v>
      </c>
    </row>
    <row r="121" spans="2:14">
      <c r="B121" s="156" t="s">
        <v>872</v>
      </c>
      <c r="C121" s="164">
        <v>9000</v>
      </c>
      <c r="D121" s="6"/>
      <c r="M121" s="160">
        <v>9000</v>
      </c>
      <c r="N121" s="91">
        <f t="shared" si="1"/>
        <v>9000</v>
      </c>
    </row>
    <row r="122" spans="2:14">
      <c r="B122" s="156" t="s">
        <v>873</v>
      </c>
      <c r="C122" s="164">
        <v>3000</v>
      </c>
      <c r="D122" s="6"/>
      <c r="M122" s="160">
        <v>3000</v>
      </c>
      <c r="N122" s="91">
        <f t="shared" si="1"/>
        <v>3000</v>
      </c>
    </row>
    <row r="123" spans="2:14">
      <c r="B123" s="156" t="s">
        <v>874</v>
      </c>
      <c r="C123" s="164">
        <v>3000</v>
      </c>
      <c r="D123" s="6"/>
      <c r="M123" s="160">
        <v>3000</v>
      </c>
      <c r="N123" s="91">
        <f t="shared" si="1"/>
        <v>3000</v>
      </c>
    </row>
    <row r="124" spans="2:14">
      <c r="B124" s="156" t="s">
        <v>875</v>
      </c>
      <c r="C124" s="164">
        <v>8250</v>
      </c>
      <c r="D124" s="6"/>
      <c r="M124" s="160">
        <v>8250</v>
      </c>
      <c r="N124" s="91">
        <f t="shared" si="1"/>
        <v>8250</v>
      </c>
    </row>
    <row r="125" spans="2:14">
      <c r="B125" s="156" t="s">
        <v>876</v>
      </c>
      <c r="C125" s="164">
        <v>3000</v>
      </c>
      <c r="D125" s="6"/>
      <c r="M125" s="160">
        <v>3000</v>
      </c>
      <c r="N125" s="91">
        <f t="shared" si="1"/>
        <v>3000</v>
      </c>
    </row>
    <row r="126" spans="2:14">
      <c r="B126" s="156" t="s">
        <v>877</v>
      </c>
      <c r="C126" s="164">
        <v>6000</v>
      </c>
      <c r="D126" s="6"/>
      <c r="M126" s="160">
        <v>6000</v>
      </c>
      <c r="N126" s="91">
        <f t="shared" si="1"/>
        <v>6000</v>
      </c>
    </row>
    <row r="127" spans="2:14">
      <c r="B127" s="156" t="s">
        <v>878</v>
      </c>
      <c r="C127" s="164">
        <v>6000</v>
      </c>
      <c r="D127" s="6"/>
      <c r="M127" s="160">
        <v>6000</v>
      </c>
      <c r="N127" s="91">
        <f t="shared" si="1"/>
        <v>6000</v>
      </c>
    </row>
    <row r="128" spans="2:14">
      <c r="B128" s="156" t="s">
        <v>879</v>
      </c>
      <c r="C128" s="164">
        <v>9000</v>
      </c>
      <c r="D128" s="6"/>
      <c r="M128" s="160">
        <v>9000</v>
      </c>
      <c r="N128" s="91">
        <f t="shared" si="1"/>
        <v>9000</v>
      </c>
    </row>
    <row r="129" spans="2:14">
      <c r="B129" s="156" t="s">
        <v>880</v>
      </c>
      <c r="C129" s="164">
        <v>9000</v>
      </c>
      <c r="D129" s="6"/>
      <c r="M129" s="160">
        <v>9000</v>
      </c>
      <c r="N129" s="91">
        <f t="shared" si="1"/>
        <v>9000</v>
      </c>
    </row>
    <row r="130" spans="2:14">
      <c r="B130" s="156" t="s">
        <v>881</v>
      </c>
      <c r="C130" s="164">
        <v>9000</v>
      </c>
      <c r="D130" s="6"/>
      <c r="M130" s="160">
        <v>9000</v>
      </c>
      <c r="N130" s="91">
        <f t="shared" si="1"/>
        <v>9000</v>
      </c>
    </row>
    <row r="131" spans="2:14">
      <c r="B131" s="156" t="s">
        <v>882</v>
      </c>
      <c r="C131" s="164">
        <v>6000</v>
      </c>
      <c r="D131" s="6"/>
      <c r="M131" s="160">
        <v>6000</v>
      </c>
      <c r="N131" s="91">
        <f t="shared" si="1"/>
        <v>6000</v>
      </c>
    </row>
    <row r="132" spans="2:14">
      <c r="B132" s="156" t="s">
        <v>883</v>
      </c>
      <c r="C132" s="164">
        <v>6000</v>
      </c>
      <c r="D132" s="6"/>
      <c r="M132" s="160">
        <v>6000</v>
      </c>
      <c r="N132" s="91">
        <f t="shared" ref="N132:N195" si="2">SUM(E132:M132)</f>
        <v>6000</v>
      </c>
    </row>
    <row r="133" spans="2:14">
      <c r="B133" s="156" t="s">
        <v>884</v>
      </c>
      <c r="C133" s="164">
        <v>6000</v>
      </c>
      <c r="D133" s="6"/>
      <c r="M133" s="160">
        <v>6000</v>
      </c>
      <c r="N133" s="91">
        <f t="shared" si="2"/>
        <v>6000</v>
      </c>
    </row>
    <row r="134" spans="2:14">
      <c r="B134" s="156" t="s">
        <v>885</v>
      </c>
      <c r="C134" s="164">
        <v>9000</v>
      </c>
      <c r="D134" s="6"/>
      <c r="M134" s="160">
        <v>9000</v>
      </c>
      <c r="N134" s="91">
        <f t="shared" si="2"/>
        <v>9000</v>
      </c>
    </row>
    <row r="135" spans="2:14">
      <c r="B135" s="156" t="s">
        <v>886</v>
      </c>
      <c r="C135" s="164">
        <v>6000</v>
      </c>
      <c r="D135" s="6"/>
      <c r="M135" s="160">
        <v>6000</v>
      </c>
      <c r="N135" s="91">
        <f t="shared" si="2"/>
        <v>6000</v>
      </c>
    </row>
    <row r="136" spans="2:14">
      <c r="B136" s="156" t="s">
        <v>887</v>
      </c>
      <c r="C136" s="164">
        <v>9000</v>
      </c>
      <c r="D136" s="6"/>
      <c r="M136" s="160">
        <v>9000</v>
      </c>
      <c r="N136" s="91">
        <f t="shared" si="2"/>
        <v>9000</v>
      </c>
    </row>
    <row r="137" spans="2:14">
      <c r="B137" s="156" t="s">
        <v>888</v>
      </c>
      <c r="C137" s="164">
        <v>6000</v>
      </c>
      <c r="D137" s="6"/>
      <c r="M137" s="160">
        <v>6000</v>
      </c>
      <c r="N137" s="91">
        <f t="shared" si="2"/>
        <v>6000</v>
      </c>
    </row>
    <row r="138" spans="2:14">
      <c r="N138" s="91">
        <f t="shared" si="2"/>
        <v>0</v>
      </c>
    </row>
    <row r="139" spans="2:14">
      <c r="N139" s="91">
        <f t="shared" si="2"/>
        <v>0</v>
      </c>
    </row>
    <row r="140" spans="2:14">
      <c r="B140" s="157" t="s">
        <v>270</v>
      </c>
      <c r="C140" s="164">
        <v>10000</v>
      </c>
      <c r="D140" s="6"/>
      <c r="N140" s="91">
        <f t="shared" si="2"/>
        <v>0</v>
      </c>
    </row>
    <row r="141" spans="2:14">
      <c r="B141" s="157" t="s">
        <v>311</v>
      </c>
      <c r="C141" s="164">
        <v>55000</v>
      </c>
      <c r="D141" s="6"/>
      <c r="N141" s="91">
        <f t="shared" si="2"/>
        <v>0</v>
      </c>
    </row>
    <row r="142" spans="2:14">
      <c r="B142" s="157" t="s">
        <v>311</v>
      </c>
      <c r="C142" s="164">
        <v>66700</v>
      </c>
      <c r="D142" s="6"/>
      <c r="N142" s="91">
        <f t="shared" si="2"/>
        <v>0</v>
      </c>
    </row>
    <row r="143" spans="2:14">
      <c r="B143" s="157" t="s">
        <v>312</v>
      </c>
      <c r="C143" s="164">
        <v>6700</v>
      </c>
      <c r="D143" s="6"/>
      <c r="N143" s="91">
        <f t="shared" si="2"/>
        <v>0</v>
      </c>
    </row>
    <row r="144" spans="2:14">
      <c r="B144" s="157" t="s">
        <v>312</v>
      </c>
      <c r="C144" s="164">
        <v>120000</v>
      </c>
      <c r="D144" s="6"/>
      <c r="N144" s="91">
        <f t="shared" si="2"/>
        <v>0</v>
      </c>
    </row>
    <row r="145" spans="2:14">
      <c r="B145" s="157" t="s">
        <v>273</v>
      </c>
      <c r="C145" s="164">
        <v>10000</v>
      </c>
      <c r="D145" s="6"/>
      <c r="N145" s="91">
        <f t="shared" si="2"/>
        <v>0</v>
      </c>
    </row>
    <row r="146" spans="2:14">
      <c r="B146" s="157" t="s">
        <v>313</v>
      </c>
      <c r="C146" s="164">
        <v>66700</v>
      </c>
      <c r="D146" s="6"/>
      <c r="N146" s="91">
        <f t="shared" si="2"/>
        <v>0</v>
      </c>
    </row>
    <row r="147" spans="2:14">
      <c r="B147" s="157" t="s">
        <v>313</v>
      </c>
      <c r="C147" s="164">
        <v>55000</v>
      </c>
      <c r="D147" s="6"/>
      <c r="N147" s="91">
        <f t="shared" si="2"/>
        <v>0</v>
      </c>
    </row>
    <row r="148" spans="2:14">
      <c r="B148" s="157" t="s">
        <v>275</v>
      </c>
      <c r="C148" s="164">
        <v>10000</v>
      </c>
      <c r="D148" s="6"/>
      <c r="N148" s="91">
        <f t="shared" si="2"/>
        <v>0</v>
      </c>
    </row>
    <row r="149" spans="2:14">
      <c r="B149" s="157" t="s">
        <v>405</v>
      </c>
      <c r="C149" s="164">
        <v>10000</v>
      </c>
      <c r="D149" s="6"/>
      <c r="N149" s="91">
        <f t="shared" si="2"/>
        <v>0</v>
      </c>
    </row>
    <row r="150" spans="2:14">
      <c r="B150" s="157" t="s">
        <v>314</v>
      </c>
      <c r="C150" s="164">
        <v>19000</v>
      </c>
      <c r="D150" s="6"/>
      <c r="N150" s="91">
        <f t="shared" si="2"/>
        <v>0</v>
      </c>
    </row>
    <row r="151" spans="2:14">
      <c r="B151" s="157" t="s">
        <v>407</v>
      </c>
      <c r="C151" s="164">
        <v>10000</v>
      </c>
      <c r="D151" s="6"/>
      <c r="N151" s="91">
        <f t="shared" si="2"/>
        <v>0</v>
      </c>
    </row>
    <row r="152" spans="2:14">
      <c r="B152" s="157" t="s">
        <v>333</v>
      </c>
      <c r="C152" s="164">
        <v>10000</v>
      </c>
      <c r="D152" s="6"/>
      <c r="N152" s="91">
        <f t="shared" si="2"/>
        <v>0</v>
      </c>
    </row>
    <row r="153" spans="2:14">
      <c r="B153" s="157" t="s">
        <v>333</v>
      </c>
      <c r="C153" s="164">
        <v>500</v>
      </c>
      <c r="D153" s="6"/>
      <c r="N153" s="91">
        <f t="shared" si="2"/>
        <v>0</v>
      </c>
    </row>
    <row r="154" spans="2:14">
      <c r="B154" s="157" t="s">
        <v>408</v>
      </c>
      <c r="C154" s="164">
        <v>10000</v>
      </c>
      <c r="D154" s="6"/>
      <c r="N154" s="91">
        <f t="shared" si="2"/>
        <v>0</v>
      </c>
    </row>
    <row r="155" spans="2:14">
      <c r="B155" s="157" t="s">
        <v>790</v>
      </c>
      <c r="C155" s="164">
        <v>16700</v>
      </c>
      <c r="D155" s="6"/>
      <c r="N155" s="91">
        <f t="shared" si="2"/>
        <v>0</v>
      </c>
    </row>
    <row r="156" spans="2:14">
      <c r="B156" s="157" t="s">
        <v>325</v>
      </c>
      <c r="C156" s="164">
        <v>6700</v>
      </c>
      <c r="D156" s="6"/>
      <c r="N156" s="91">
        <f t="shared" si="2"/>
        <v>0</v>
      </c>
    </row>
    <row r="157" spans="2:14">
      <c r="B157" s="157" t="s">
        <v>409</v>
      </c>
      <c r="C157" s="164">
        <v>10000</v>
      </c>
      <c r="D157" s="6"/>
      <c r="N157" s="91">
        <f t="shared" si="2"/>
        <v>0</v>
      </c>
    </row>
    <row r="158" spans="2:14">
      <c r="B158" s="157" t="s">
        <v>326</v>
      </c>
      <c r="C158" s="164">
        <v>6700</v>
      </c>
      <c r="D158" s="6"/>
      <c r="N158" s="91">
        <f t="shared" si="2"/>
        <v>0</v>
      </c>
    </row>
    <row r="159" spans="2:14">
      <c r="B159" s="157" t="s">
        <v>788</v>
      </c>
      <c r="C159" s="164">
        <v>4000</v>
      </c>
      <c r="D159" s="6"/>
      <c r="N159" s="91">
        <f t="shared" si="2"/>
        <v>0</v>
      </c>
    </row>
    <row r="160" spans="2:14">
      <c r="B160" s="157" t="s">
        <v>277</v>
      </c>
      <c r="C160" s="164">
        <v>10000</v>
      </c>
      <c r="D160" s="6"/>
      <c r="N160" s="91">
        <f t="shared" si="2"/>
        <v>0</v>
      </c>
    </row>
    <row r="161" spans="2:14">
      <c r="B161" s="157" t="s">
        <v>278</v>
      </c>
      <c r="C161" s="164">
        <v>13000</v>
      </c>
      <c r="D161" s="6"/>
      <c r="N161" s="91">
        <f t="shared" si="2"/>
        <v>0</v>
      </c>
    </row>
    <row r="162" spans="2:14">
      <c r="B162" s="157" t="s">
        <v>315</v>
      </c>
      <c r="C162" s="164">
        <v>66700</v>
      </c>
      <c r="D162" s="6"/>
      <c r="N162" s="91">
        <f t="shared" si="2"/>
        <v>0</v>
      </c>
    </row>
    <row r="163" spans="2:14">
      <c r="B163" s="157" t="s">
        <v>315</v>
      </c>
      <c r="C163" s="164">
        <v>55000</v>
      </c>
      <c r="D163" s="6"/>
      <c r="N163" s="91">
        <f t="shared" si="2"/>
        <v>0</v>
      </c>
    </row>
    <row r="164" spans="2:14">
      <c r="B164" s="157" t="s">
        <v>279</v>
      </c>
      <c r="C164" s="164">
        <v>10000</v>
      </c>
      <c r="D164" s="6"/>
      <c r="N164" s="91">
        <f t="shared" si="2"/>
        <v>0</v>
      </c>
    </row>
    <row r="165" spans="2:14">
      <c r="B165" s="157" t="s">
        <v>280</v>
      </c>
      <c r="C165" s="164">
        <v>10000</v>
      </c>
      <c r="D165" s="6"/>
      <c r="N165" s="91">
        <f t="shared" si="2"/>
        <v>0</v>
      </c>
    </row>
    <row r="166" spans="2:14">
      <c r="B166" s="157" t="s">
        <v>792</v>
      </c>
      <c r="C166" s="164">
        <v>10000</v>
      </c>
      <c r="D166" s="6"/>
      <c r="N166" s="91">
        <f t="shared" si="2"/>
        <v>0</v>
      </c>
    </row>
    <row r="167" spans="2:14">
      <c r="B167" s="157" t="s">
        <v>281</v>
      </c>
      <c r="C167" s="164">
        <v>10000</v>
      </c>
      <c r="D167" s="6"/>
      <c r="N167" s="91">
        <f t="shared" si="2"/>
        <v>0</v>
      </c>
    </row>
    <row r="168" spans="2:14">
      <c r="B168" s="157" t="s">
        <v>282</v>
      </c>
      <c r="C168" s="164">
        <v>10000</v>
      </c>
      <c r="D168" s="6"/>
      <c r="N168" s="91">
        <f t="shared" si="2"/>
        <v>0</v>
      </c>
    </row>
    <row r="169" spans="2:14">
      <c r="B169" s="157" t="s">
        <v>283</v>
      </c>
      <c r="C169" s="164">
        <v>10500</v>
      </c>
      <c r="D169" s="6"/>
      <c r="N169" s="91">
        <f t="shared" si="2"/>
        <v>0</v>
      </c>
    </row>
    <row r="170" spans="2:14">
      <c r="B170" s="157" t="s">
        <v>284</v>
      </c>
      <c r="C170" s="164">
        <v>10000</v>
      </c>
      <c r="D170" s="6"/>
      <c r="N170" s="91">
        <f t="shared" si="2"/>
        <v>0</v>
      </c>
    </row>
    <row r="171" spans="2:14">
      <c r="B171" s="157" t="s">
        <v>316</v>
      </c>
      <c r="C171" s="164">
        <v>55000</v>
      </c>
      <c r="D171" s="6"/>
      <c r="N171" s="91">
        <f t="shared" si="2"/>
        <v>0</v>
      </c>
    </row>
    <row r="172" spans="2:14">
      <c r="B172" s="157" t="s">
        <v>316</v>
      </c>
      <c r="C172" s="164">
        <v>66700</v>
      </c>
      <c r="D172" s="6"/>
      <c r="N172" s="91">
        <f t="shared" si="2"/>
        <v>0</v>
      </c>
    </row>
    <row r="173" spans="2:14">
      <c r="B173" s="157" t="s">
        <v>285</v>
      </c>
      <c r="C173" s="164">
        <v>22000</v>
      </c>
      <c r="D173" s="6"/>
      <c r="N173" s="91">
        <f t="shared" si="2"/>
        <v>0</v>
      </c>
    </row>
    <row r="174" spans="2:14">
      <c r="B174" s="157" t="s">
        <v>317</v>
      </c>
      <c r="C174" s="164">
        <v>55000</v>
      </c>
      <c r="D174" s="6"/>
      <c r="N174" s="91">
        <f t="shared" si="2"/>
        <v>0</v>
      </c>
    </row>
    <row r="175" spans="2:14">
      <c r="B175" s="157" t="s">
        <v>317</v>
      </c>
      <c r="C175" s="164">
        <v>66700</v>
      </c>
      <c r="D175" s="6"/>
      <c r="N175" s="91">
        <f t="shared" si="2"/>
        <v>0</v>
      </c>
    </row>
    <row r="176" spans="2:14">
      <c r="B176" s="157" t="s">
        <v>318</v>
      </c>
      <c r="C176" s="164">
        <v>66700</v>
      </c>
      <c r="D176" s="6"/>
      <c r="N176" s="91">
        <f t="shared" si="2"/>
        <v>0</v>
      </c>
    </row>
    <row r="177" spans="2:14">
      <c r="B177" s="157" t="s">
        <v>318</v>
      </c>
      <c r="C177" s="164">
        <v>55000</v>
      </c>
      <c r="D177" s="6"/>
      <c r="N177" s="91">
        <f t="shared" si="2"/>
        <v>0</v>
      </c>
    </row>
    <row r="178" spans="2:14">
      <c r="B178" s="157" t="s">
        <v>286</v>
      </c>
      <c r="C178" s="164">
        <v>12000</v>
      </c>
      <c r="D178" s="6"/>
      <c r="N178" s="91">
        <f t="shared" si="2"/>
        <v>0</v>
      </c>
    </row>
    <row r="179" spans="2:14">
      <c r="B179" s="157" t="s">
        <v>789</v>
      </c>
      <c r="C179" s="164">
        <v>4000</v>
      </c>
      <c r="D179" s="6"/>
      <c r="N179" s="91">
        <f t="shared" si="2"/>
        <v>0</v>
      </c>
    </row>
    <row r="180" spans="2:14">
      <c r="B180" s="157" t="s">
        <v>287</v>
      </c>
      <c r="C180" s="164">
        <v>10000</v>
      </c>
      <c r="D180" s="6"/>
      <c r="N180" s="91">
        <f t="shared" si="2"/>
        <v>0</v>
      </c>
    </row>
    <row r="181" spans="2:14">
      <c r="B181" s="157" t="s">
        <v>327</v>
      </c>
      <c r="C181" s="164">
        <v>2000</v>
      </c>
      <c r="D181" s="6"/>
      <c r="N181" s="91">
        <f t="shared" si="2"/>
        <v>0</v>
      </c>
    </row>
    <row r="182" spans="2:14">
      <c r="B182" s="157" t="s">
        <v>288</v>
      </c>
      <c r="C182" s="164">
        <v>13000</v>
      </c>
      <c r="D182" s="6"/>
      <c r="N182" s="91">
        <f t="shared" si="2"/>
        <v>0</v>
      </c>
    </row>
    <row r="183" spans="2:14">
      <c r="B183" s="157" t="s">
        <v>288</v>
      </c>
      <c r="C183" s="164">
        <v>3000</v>
      </c>
      <c r="D183" s="6"/>
      <c r="N183" s="91">
        <f t="shared" si="2"/>
        <v>0</v>
      </c>
    </row>
    <row r="184" spans="2:14">
      <c r="B184" s="157" t="s">
        <v>289</v>
      </c>
      <c r="C184" s="164">
        <v>10000</v>
      </c>
      <c r="D184" s="6"/>
      <c r="N184" s="91">
        <f t="shared" si="2"/>
        <v>0</v>
      </c>
    </row>
    <row r="185" spans="2:14">
      <c r="B185" s="157" t="s">
        <v>290</v>
      </c>
      <c r="C185" s="164">
        <v>10000</v>
      </c>
      <c r="D185" s="6"/>
      <c r="N185" s="91">
        <f t="shared" si="2"/>
        <v>0</v>
      </c>
    </row>
    <row r="186" spans="2:14">
      <c r="B186" s="157" t="s">
        <v>291</v>
      </c>
      <c r="C186" s="164">
        <v>10000</v>
      </c>
      <c r="D186" s="6"/>
      <c r="N186" s="91">
        <f t="shared" si="2"/>
        <v>0</v>
      </c>
    </row>
    <row r="187" spans="2:14">
      <c r="B187" s="157" t="s">
        <v>292</v>
      </c>
      <c r="C187" s="164">
        <v>10000</v>
      </c>
      <c r="D187" s="6"/>
      <c r="N187" s="91">
        <f t="shared" si="2"/>
        <v>0</v>
      </c>
    </row>
    <row r="188" spans="2:14">
      <c r="B188" s="157" t="s">
        <v>294</v>
      </c>
      <c r="C188" s="164">
        <v>8000</v>
      </c>
      <c r="D188" s="6"/>
      <c r="N188" s="91">
        <f t="shared" si="2"/>
        <v>0</v>
      </c>
    </row>
    <row r="189" spans="2:14">
      <c r="B189" s="157" t="s">
        <v>295</v>
      </c>
      <c r="C189" s="164">
        <v>10000</v>
      </c>
      <c r="D189" s="6"/>
      <c r="N189" s="91">
        <f t="shared" si="2"/>
        <v>0</v>
      </c>
    </row>
    <row r="190" spans="2:14">
      <c r="B190" s="157" t="s">
        <v>296</v>
      </c>
      <c r="C190" s="164">
        <v>12000</v>
      </c>
      <c r="D190" s="6"/>
      <c r="N190" s="91">
        <f t="shared" si="2"/>
        <v>0</v>
      </c>
    </row>
    <row r="191" spans="2:14">
      <c r="B191" s="157" t="s">
        <v>297</v>
      </c>
      <c r="C191" s="164">
        <v>12000</v>
      </c>
      <c r="D191" s="6"/>
      <c r="N191" s="91">
        <f t="shared" si="2"/>
        <v>0</v>
      </c>
    </row>
    <row r="192" spans="2:14">
      <c r="B192" s="157" t="s">
        <v>298</v>
      </c>
      <c r="C192" s="164">
        <v>10000</v>
      </c>
      <c r="D192" s="6"/>
      <c r="N192" s="91">
        <f t="shared" si="2"/>
        <v>0</v>
      </c>
    </row>
    <row r="193" spans="2:14">
      <c r="B193" s="157" t="s">
        <v>319</v>
      </c>
      <c r="C193" s="164">
        <v>19000</v>
      </c>
      <c r="D193" s="6"/>
      <c r="N193" s="91">
        <f t="shared" si="2"/>
        <v>0</v>
      </c>
    </row>
    <row r="194" spans="2:14">
      <c r="B194" s="157" t="s">
        <v>299</v>
      </c>
      <c r="C194" s="164">
        <v>10000</v>
      </c>
      <c r="D194" s="6"/>
      <c r="N194" s="91">
        <f t="shared" si="2"/>
        <v>0</v>
      </c>
    </row>
    <row r="195" spans="2:14">
      <c r="B195" s="157" t="s">
        <v>320</v>
      </c>
      <c r="C195" s="164">
        <v>19000</v>
      </c>
      <c r="D195" s="6"/>
      <c r="N195" s="91">
        <f t="shared" si="2"/>
        <v>0</v>
      </c>
    </row>
    <row r="196" spans="2:14">
      <c r="B196" s="157" t="s">
        <v>300</v>
      </c>
      <c r="C196" s="164">
        <v>10500</v>
      </c>
      <c r="D196" s="6"/>
      <c r="N196" s="91">
        <f t="shared" ref="N196:N246" si="3">SUM(E196:M196)</f>
        <v>0</v>
      </c>
    </row>
    <row r="197" spans="2:14">
      <c r="B197" s="157" t="s">
        <v>301</v>
      </c>
      <c r="C197" s="164">
        <v>10000</v>
      </c>
      <c r="D197" s="6"/>
      <c r="N197" s="91">
        <f t="shared" si="3"/>
        <v>0</v>
      </c>
    </row>
    <row r="198" spans="2:14">
      <c r="B198" s="157" t="s">
        <v>793</v>
      </c>
      <c r="C198" s="164">
        <v>2000</v>
      </c>
      <c r="D198" s="6"/>
      <c r="N198" s="91">
        <f t="shared" si="3"/>
        <v>0</v>
      </c>
    </row>
    <row r="199" spans="2:14">
      <c r="B199" s="157" t="s">
        <v>303</v>
      </c>
      <c r="C199" s="164">
        <v>10000</v>
      </c>
      <c r="D199" s="6"/>
      <c r="N199" s="91">
        <f t="shared" si="3"/>
        <v>0</v>
      </c>
    </row>
    <row r="200" spans="2:14">
      <c r="B200" s="157" t="s">
        <v>304</v>
      </c>
      <c r="C200" s="164">
        <v>10000</v>
      </c>
      <c r="D200" s="6"/>
      <c r="N200" s="91">
        <f t="shared" si="3"/>
        <v>0</v>
      </c>
    </row>
    <row r="201" spans="2:14">
      <c r="B201" s="157" t="s">
        <v>305</v>
      </c>
      <c r="C201" s="164">
        <v>10000</v>
      </c>
      <c r="D201" s="6"/>
      <c r="N201" s="91">
        <f t="shared" si="3"/>
        <v>0</v>
      </c>
    </row>
    <row r="202" spans="2:14">
      <c r="B202" s="157" t="s">
        <v>306</v>
      </c>
      <c r="C202" s="164">
        <v>16700</v>
      </c>
      <c r="D202" s="6"/>
      <c r="N202" s="91">
        <f t="shared" si="3"/>
        <v>0</v>
      </c>
    </row>
    <row r="203" spans="2:14">
      <c r="B203" s="157" t="s">
        <v>307</v>
      </c>
      <c r="C203" s="164">
        <v>16700</v>
      </c>
      <c r="D203" s="6"/>
      <c r="N203" s="91">
        <f t="shared" si="3"/>
        <v>0</v>
      </c>
    </row>
    <row r="204" spans="2:14">
      <c r="B204" s="157" t="s">
        <v>308</v>
      </c>
      <c r="C204" s="164">
        <v>10000</v>
      </c>
      <c r="D204" s="6"/>
      <c r="N204" s="91">
        <f t="shared" si="3"/>
        <v>0</v>
      </c>
    </row>
    <row r="205" spans="2:14">
      <c r="B205" s="157" t="s">
        <v>321</v>
      </c>
      <c r="C205" s="164">
        <v>6700</v>
      </c>
      <c r="D205" s="6"/>
      <c r="N205" s="91">
        <f t="shared" si="3"/>
        <v>0</v>
      </c>
    </row>
    <row r="206" spans="2:14">
      <c r="B206" s="157" t="s">
        <v>321</v>
      </c>
      <c r="C206" s="164">
        <v>120000</v>
      </c>
      <c r="D206" s="6"/>
      <c r="N206" s="91">
        <f t="shared" si="3"/>
        <v>0</v>
      </c>
    </row>
    <row r="207" spans="2:14">
      <c r="B207" s="157" t="s">
        <v>785</v>
      </c>
      <c r="C207" s="164">
        <v>13000</v>
      </c>
      <c r="D207" s="6"/>
      <c r="N207" s="91">
        <f t="shared" si="3"/>
        <v>0</v>
      </c>
    </row>
    <row r="208" spans="2:14">
      <c r="B208" s="157" t="s">
        <v>328</v>
      </c>
      <c r="C208" s="164">
        <v>3000</v>
      </c>
      <c r="D208" s="6"/>
      <c r="N208" s="91">
        <f t="shared" si="3"/>
        <v>0</v>
      </c>
    </row>
    <row r="209" spans="2:14">
      <c r="B209" s="157" t="s">
        <v>309</v>
      </c>
      <c r="C209" s="164">
        <v>10000</v>
      </c>
      <c r="D209" s="6"/>
      <c r="N209" s="91">
        <f t="shared" si="3"/>
        <v>0</v>
      </c>
    </row>
    <row r="210" spans="2:14">
      <c r="N210" s="91">
        <f t="shared" si="3"/>
        <v>0</v>
      </c>
    </row>
    <row r="211" spans="2:14">
      <c r="N211" s="91">
        <f t="shared" si="3"/>
        <v>0</v>
      </c>
    </row>
    <row r="212" spans="2:14">
      <c r="N212" s="91">
        <f t="shared" si="3"/>
        <v>0</v>
      </c>
    </row>
    <row r="213" spans="2:14">
      <c r="B213" s="158" t="s">
        <v>337</v>
      </c>
      <c r="C213" s="164">
        <v>12000</v>
      </c>
      <c r="D213" s="6"/>
      <c r="N213" s="91">
        <f t="shared" si="3"/>
        <v>0</v>
      </c>
    </row>
    <row r="214" spans="2:14">
      <c r="B214" s="158" t="s">
        <v>346</v>
      </c>
      <c r="C214" s="164">
        <v>55000</v>
      </c>
      <c r="D214" s="6"/>
      <c r="N214" s="91">
        <f t="shared" si="3"/>
        <v>0</v>
      </c>
    </row>
    <row r="215" spans="2:14">
      <c r="B215" s="158" t="s">
        <v>338</v>
      </c>
      <c r="C215" s="164">
        <v>12000</v>
      </c>
      <c r="D215" s="6"/>
      <c r="N215" s="91">
        <f t="shared" si="3"/>
        <v>0</v>
      </c>
    </row>
    <row r="216" spans="2:14">
      <c r="B216" s="158" t="s">
        <v>172</v>
      </c>
      <c r="C216" s="164">
        <v>14000</v>
      </c>
      <c r="D216" s="6"/>
      <c r="N216" s="91">
        <f t="shared" si="3"/>
        <v>0</v>
      </c>
    </row>
    <row r="217" spans="2:14">
      <c r="B217" s="158" t="s">
        <v>172</v>
      </c>
      <c r="C217" s="164">
        <v>13900</v>
      </c>
      <c r="D217" s="6"/>
      <c r="N217" s="91">
        <f t="shared" si="3"/>
        <v>0</v>
      </c>
    </row>
    <row r="218" spans="2:14">
      <c r="B218" s="158" t="s">
        <v>174</v>
      </c>
      <c r="C218" s="164">
        <v>12000</v>
      </c>
      <c r="D218" s="6"/>
      <c r="N218" s="91">
        <f t="shared" si="3"/>
        <v>0</v>
      </c>
    </row>
    <row r="219" spans="2:14">
      <c r="B219" s="158" t="s">
        <v>175</v>
      </c>
      <c r="C219" s="164">
        <v>12000</v>
      </c>
      <c r="D219" s="6"/>
      <c r="N219" s="91">
        <f t="shared" si="3"/>
        <v>0</v>
      </c>
    </row>
    <row r="220" spans="2:14">
      <c r="B220" s="158" t="s">
        <v>176</v>
      </c>
      <c r="C220" s="164">
        <v>12000</v>
      </c>
      <c r="D220" s="6"/>
      <c r="N220" s="91">
        <f t="shared" si="3"/>
        <v>0</v>
      </c>
    </row>
    <row r="221" spans="2:14">
      <c r="B221" s="158" t="s">
        <v>340</v>
      </c>
      <c r="C221" s="164">
        <v>18700</v>
      </c>
      <c r="D221" s="6"/>
      <c r="N221" s="91">
        <f t="shared" si="3"/>
        <v>0</v>
      </c>
    </row>
    <row r="222" spans="2:14">
      <c r="B222" s="158" t="s">
        <v>889</v>
      </c>
      <c r="C222" s="164">
        <v>7000</v>
      </c>
      <c r="D222" s="6"/>
      <c r="N222" s="91">
        <f t="shared" si="3"/>
        <v>0</v>
      </c>
    </row>
    <row r="223" spans="2:14">
      <c r="B223" s="158" t="s">
        <v>177</v>
      </c>
      <c r="C223" s="164">
        <v>12000</v>
      </c>
      <c r="D223" s="6"/>
      <c r="N223" s="91">
        <f t="shared" si="3"/>
        <v>0</v>
      </c>
    </row>
    <row r="224" spans="2:14">
      <c r="B224" s="158" t="s">
        <v>349</v>
      </c>
      <c r="C224" s="164">
        <v>49000</v>
      </c>
      <c r="D224" s="6"/>
      <c r="N224" s="91">
        <f t="shared" si="3"/>
        <v>0</v>
      </c>
    </row>
    <row r="225" spans="2:14">
      <c r="B225" s="158" t="s">
        <v>179</v>
      </c>
      <c r="C225" s="164">
        <v>12000</v>
      </c>
      <c r="D225" s="6"/>
      <c r="N225" s="91">
        <f t="shared" si="3"/>
        <v>0</v>
      </c>
    </row>
    <row r="226" spans="2:14">
      <c r="B226" s="158" t="s">
        <v>179</v>
      </c>
      <c r="C226" s="164">
        <v>12000</v>
      </c>
      <c r="D226" s="6"/>
      <c r="N226" s="91">
        <f t="shared" si="3"/>
        <v>0</v>
      </c>
    </row>
    <row r="227" spans="2:14">
      <c r="B227" s="158" t="s">
        <v>180</v>
      </c>
      <c r="C227" s="164">
        <v>12500</v>
      </c>
      <c r="D227" s="6"/>
      <c r="N227" s="91">
        <f t="shared" si="3"/>
        <v>0</v>
      </c>
    </row>
    <row r="228" spans="2:14">
      <c r="B228" s="158" t="s">
        <v>181</v>
      </c>
      <c r="C228" s="164">
        <v>78700</v>
      </c>
      <c r="D228" s="6"/>
      <c r="N228" s="91">
        <f t="shared" si="3"/>
        <v>0</v>
      </c>
    </row>
    <row r="229" spans="2:14">
      <c r="B229" s="158" t="s">
        <v>182</v>
      </c>
      <c r="C229" s="164">
        <v>12000</v>
      </c>
      <c r="D229" s="6"/>
      <c r="N229" s="91">
        <f t="shared" si="3"/>
        <v>0</v>
      </c>
    </row>
    <row r="230" spans="2:14">
      <c r="B230" s="158" t="s">
        <v>183</v>
      </c>
      <c r="C230" s="164">
        <v>15000</v>
      </c>
      <c r="D230" s="6"/>
      <c r="N230" s="91">
        <f t="shared" si="3"/>
        <v>0</v>
      </c>
    </row>
    <row r="231" spans="2:14">
      <c r="B231" s="158" t="s">
        <v>184</v>
      </c>
      <c r="C231" s="164">
        <v>14500</v>
      </c>
      <c r="D231" s="6"/>
      <c r="N231" s="91">
        <f t="shared" si="3"/>
        <v>0</v>
      </c>
    </row>
    <row r="232" spans="2:14">
      <c r="B232" s="158" t="s">
        <v>185</v>
      </c>
      <c r="C232" s="164">
        <v>12000</v>
      </c>
      <c r="D232" s="6"/>
      <c r="N232" s="91">
        <f t="shared" si="3"/>
        <v>0</v>
      </c>
    </row>
    <row r="233" spans="2:14">
      <c r="B233" s="158" t="s">
        <v>186</v>
      </c>
      <c r="C233" s="164">
        <v>12000</v>
      </c>
      <c r="D233" s="6"/>
      <c r="N233" s="91">
        <f t="shared" si="3"/>
        <v>0</v>
      </c>
    </row>
    <row r="234" spans="2:14">
      <c r="B234" s="158" t="s">
        <v>187</v>
      </c>
      <c r="C234" s="164">
        <v>60700</v>
      </c>
      <c r="D234" s="6"/>
      <c r="N234" s="91">
        <f t="shared" si="3"/>
        <v>0</v>
      </c>
    </row>
    <row r="235" spans="2:14">
      <c r="B235" s="158" t="s">
        <v>231</v>
      </c>
      <c r="C235" s="164">
        <v>55000</v>
      </c>
      <c r="D235" s="6"/>
      <c r="N235" s="91">
        <f t="shared" si="3"/>
        <v>0</v>
      </c>
    </row>
    <row r="236" spans="2:14">
      <c r="B236" s="158" t="s">
        <v>231</v>
      </c>
      <c r="C236" s="164">
        <v>66700</v>
      </c>
      <c r="D236" s="6"/>
      <c r="N236" s="91">
        <f t="shared" si="3"/>
        <v>0</v>
      </c>
    </row>
    <row r="237" spans="2:14">
      <c r="B237" s="158" t="s">
        <v>890</v>
      </c>
      <c r="C237" s="164">
        <v>12000</v>
      </c>
      <c r="D237" s="6"/>
      <c r="N237" s="91">
        <f t="shared" si="3"/>
        <v>0</v>
      </c>
    </row>
    <row r="238" spans="2:14">
      <c r="B238" s="158" t="s">
        <v>188</v>
      </c>
      <c r="C238" s="164">
        <v>12000</v>
      </c>
      <c r="D238" s="6"/>
      <c r="N238" s="91">
        <f t="shared" si="3"/>
        <v>0</v>
      </c>
    </row>
    <row r="239" spans="2:14">
      <c r="B239" s="158" t="s">
        <v>891</v>
      </c>
      <c r="C239" s="164">
        <v>12000</v>
      </c>
      <c r="D239" s="6"/>
      <c r="N239" s="91">
        <f t="shared" si="3"/>
        <v>0</v>
      </c>
    </row>
    <row r="240" spans="2:14">
      <c r="B240" s="158" t="s">
        <v>190</v>
      </c>
      <c r="C240" s="164">
        <v>14000</v>
      </c>
      <c r="D240" s="6"/>
      <c r="N240" s="91">
        <f t="shared" si="3"/>
        <v>0</v>
      </c>
    </row>
    <row r="241" spans="2:14">
      <c r="B241" s="158" t="s">
        <v>191</v>
      </c>
      <c r="C241" s="164">
        <v>14000</v>
      </c>
      <c r="D241" s="6"/>
      <c r="N241" s="91">
        <f t="shared" si="3"/>
        <v>0</v>
      </c>
    </row>
    <row r="242" spans="2:14">
      <c r="B242" s="158" t="s">
        <v>192</v>
      </c>
      <c r="C242" s="164">
        <v>12000</v>
      </c>
      <c r="D242" s="6"/>
      <c r="N242" s="91">
        <f t="shared" si="3"/>
        <v>0</v>
      </c>
    </row>
    <row r="243" spans="2:14">
      <c r="B243" s="158" t="s">
        <v>193</v>
      </c>
      <c r="C243" s="164">
        <v>12000</v>
      </c>
      <c r="D243" s="6"/>
      <c r="N243" s="91">
        <f t="shared" si="3"/>
        <v>0</v>
      </c>
    </row>
    <row r="244" spans="2:14">
      <c r="B244" s="158" t="s">
        <v>195</v>
      </c>
      <c r="C244" s="164">
        <v>63500</v>
      </c>
      <c r="D244" s="6"/>
      <c r="N244" s="91">
        <f t="shared" si="3"/>
        <v>0</v>
      </c>
    </row>
    <row r="245" spans="2:14">
      <c r="B245" s="158" t="s">
        <v>232</v>
      </c>
      <c r="C245" s="164">
        <v>55000</v>
      </c>
      <c r="D245" s="6"/>
      <c r="N245" s="91">
        <f t="shared" si="3"/>
        <v>0</v>
      </c>
    </row>
    <row r="246" spans="2:14">
      <c r="B246" s="158" t="s">
        <v>232</v>
      </c>
      <c r="C246" s="164">
        <v>66700</v>
      </c>
      <c r="D246" s="6"/>
      <c r="N246" s="91">
        <f t="shared" si="3"/>
        <v>0</v>
      </c>
    </row>
    <row r="247" spans="2:14">
      <c r="B247" s="158" t="s">
        <v>196</v>
      </c>
      <c r="C247" s="164">
        <v>2500</v>
      </c>
      <c r="D247" s="6"/>
    </row>
    <row r="248" spans="2:14">
      <c r="B248" s="158" t="s">
        <v>342</v>
      </c>
      <c r="C248" s="164">
        <v>12000</v>
      </c>
      <c r="D248" s="6"/>
    </row>
    <row r="249" spans="2:14">
      <c r="B249" s="158" t="s">
        <v>197</v>
      </c>
      <c r="C249" s="164">
        <v>14000</v>
      </c>
      <c r="D249" s="6"/>
    </row>
    <row r="250" spans="2:14">
      <c r="B250" s="158" t="s">
        <v>198</v>
      </c>
      <c r="C250" s="164">
        <v>12000</v>
      </c>
      <c r="D250" s="6"/>
    </row>
    <row r="251" spans="2:14">
      <c r="B251" s="158" t="s">
        <v>233</v>
      </c>
      <c r="C251" s="164">
        <v>17700</v>
      </c>
      <c r="D251" s="6"/>
    </row>
    <row r="252" spans="2:14">
      <c r="B252" s="158" t="s">
        <v>233</v>
      </c>
      <c r="C252" s="164">
        <v>55000</v>
      </c>
      <c r="D252" s="6"/>
    </row>
    <row r="253" spans="2:14">
      <c r="B253" s="158" t="s">
        <v>200</v>
      </c>
      <c r="C253" s="164">
        <v>48700</v>
      </c>
      <c r="D253" s="6"/>
    </row>
    <row r="254" spans="2:14">
      <c r="B254" s="158" t="s">
        <v>201</v>
      </c>
      <c r="C254" s="164">
        <v>12000</v>
      </c>
      <c r="D254" s="6"/>
    </row>
    <row r="255" spans="2:14">
      <c r="B255" s="158" t="s">
        <v>202</v>
      </c>
      <c r="C255" s="164">
        <v>12000</v>
      </c>
      <c r="D255" s="6"/>
    </row>
    <row r="256" spans="2:14">
      <c r="B256" s="158" t="s">
        <v>892</v>
      </c>
      <c r="C256" s="164">
        <v>2000</v>
      </c>
      <c r="D256" s="6"/>
    </row>
    <row r="257" spans="2:4">
      <c r="B257" s="158" t="s">
        <v>203</v>
      </c>
      <c r="C257" s="164">
        <v>19000</v>
      </c>
      <c r="D257" s="6"/>
    </row>
    <row r="258" spans="2:4">
      <c r="B258" s="158" t="s">
        <v>204</v>
      </c>
      <c r="C258" s="164">
        <v>12000</v>
      </c>
      <c r="D258" s="6"/>
    </row>
    <row r="259" spans="2:4">
      <c r="B259" s="158" t="s">
        <v>343</v>
      </c>
      <c r="C259" s="164">
        <v>12000</v>
      </c>
      <c r="D259" s="6"/>
    </row>
    <row r="260" spans="2:4">
      <c r="B260" s="158" t="s">
        <v>893</v>
      </c>
      <c r="C260" s="164">
        <v>2000</v>
      </c>
      <c r="D260" s="6"/>
    </row>
    <row r="261" spans="2:4">
      <c r="B261" s="158" t="s">
        <v>347</v>
      </c>
      <c r="C261" s="164">
        <v>19000</v>
      </c>
      <c r="D261" s="6"/>
    </row>
    <row r="262" spans="2:4">
      <c r="B262" s="158" t="s">
        <v>205</v>
      </c>
      <c r="C262" s="164">
        <v>12000</v>
      </c>
      <c r="D262" s="6"/>
    </row>
    <row r="263" spans="2:4">
      <c r="B263" s="158" t="s">
        <v>234</v>
      </c>
      <c r="C263" s="164">
        <v>11700</v>
      </c>
      <c r="D263" s="6"/>
    </row>
    <row r="264" spans="2:4">
      <c r="B264" s="158" t="s">
        <v>206</v>
      </c>
      <c r="C264" s="164">
        <v>12000</v>
      </c>
      <c r="D264" s="6"/>
    </row>
    <row r="265" spans="2:4">
      <c r="B265" s="158" t="s">
        <v>207</v>
      </c>
      <c r="C265" s="164">
        <v>38700</v>
      </c>
      <c r="D265" s="6"/>
    </row>
    <row r="266" spans="2:4">
      <c r="B266" s="158" t="s">
        <v>208</v>
      </c>
      <c r="C266" s="164">
        <v>12000</v>
      </c>
      <c r="D266" s="6"/>
    </row>
    <row r="267" spans="2:4">
      <c r="B267" s="158" t="s">
        <v>209</v>
      </c>
      <c r="C267" s="164">
        <v>12000</v>
      </c>
      <c r="D267" s="6"/>
    </row>
    <row r="268" spans="2:4">
      <c r="B268" s="158" t="s">
        <v>210</v>
      </c>
      <c r="C268" s="164">
        <v>12000</v>
      </c>
      <c r="D268" s="6"/>
    </row>
    <row r="269" spans="2:4">
      <c r="B269" s="158" t="s">
        <v>211</v>
      </c>
      <c r="C269" s="164">
        <v>47695</v>
      </c>
      <c r="D269" s="6"/>
    </row>
    <row r="270" spans="2:4">
      <c r="B270" s="158" t="s">
        <v>211</v>
      </c>
      <c r="C270" s="164">
        <v>5000</v>
      </c>
      <c r="D270" s="6"/>
    </row>
    <row r="271" spans="2:4">
      <c r="B271" s="158" t="s">
        <v>212</v>
      </c>
      <c r="C271" s="164">
        <v>12000</v>
      </c>
      <c r="D271" s="6"/>
    </row>
    <row r="272" spans="2:4">
      <c r="B272" s="158" t="s">
        <v>213</v>
      </c>
      <c r="C272" s="164">
        <v>12000</v>
      </c>
      <c r="D272" s="6"/>
    </row>
    <row r="273" spans="2:4">
      <c r="B273" s="158" t="s">
        <v>894</v>
      </c>
      <c r="C273" s="164">
        <v>5000</v>
      </c>
      <c r="D273" s="6"/>
    </row>
    <row r="274" spans="2:4">
      <c r="B274" s="158" t="s">
        <v>895</v>
      </c>
      <c r="C274" s="164">
        <v>2000</v>
      </c>
      <c r="D274" s="6"/>
    </row>
    <row r="275" spans="2:4">
      <c r="B275" s="158" t="s">
        <v>214</v>
      </c>
      <c r="C275" s="164">
        <v>12000</v>
      </c>
      <c r="D275" s="6"/>
    </row>
    <row r="276" spans="2:4">
      <c r="B276" s="158" t="s">
        <v>215</v>
      </c>
      <c r="C276" s="164">
        <v>12000</v>
      </c>
      <c r="D276" s="6"/>
    </row>
    <row r="277" spans="2:4">
      <c r="B277" s="158" t="s">
        <v>896</v>
      </c>
      <c r="C277" s="164">
        <v>3000</v>
      </c>
      <c r="D277" s="6"/>
    </row>
    <row r="278" spans="2:4">
      <c r="B278" s="158" t="s">
        <v>216</v>
      </c>
      <c r="C278" s="164">
        <v>14000</v>
      </c>
      <c r="D278" s="6"/>
    </row>
    <row r="279" spans="2:4">
      <c r="B279" s="158" t="s">
        <v>217</v>
      </c>
      <c r="C279" s="164">
        <v>24000</v>
      </c>
      <c r="D279" s="6"/>
    </row>
    <row r="280" spans="2:4">
      <c r="B280" s="158" t="s">
        <v>218</v>
      </c>
      <c r="C280" s="164">
        <v>12000</v>
      </c>
      <c r="D280" s="6"/>
    </row>
    <row r="281" spans="2:4">
      <c r="B281" s="158" t="s">
        <v>219</v>
      </c>
      <c r="C281" s="164">
        <v>12000</v>
      </c>
      <c r="D281" s="6"/>
    </row>
    <row r="282" spans="2:4">
      <c r="B282" s="158" t="s">
        <v>235</v>
      </c>
      <c r="C282" s="164">
        <v>19000</v>
      </c>
      <c r="D282" s="6"/>
    </row>
    <row r="283" spans="2:4">
      <c r="B283" s="158" t="s">
        <v>235</v>
      </c>
      <c r="C283" s="164">
        <v>66700</v>
      </c>
      <c r="D283" s="6"/>
    </row>
    <row r="284" spans="2:4">
      <c r="B284" s="158" t="s">
        <v>220</v>
      </c>
      <c r="C284" s="164">
        <v>47700</v>
      </c>
      <c r="D284" s="6"/>
    </row>
    <row r="285" spans="2:4">
      <c r="B285" s="158" t="s">
        <v>350</v>
      </c>
      <c r="C285" s="164">
        <v>61000</v>
      </c>
      <c r="D285" s="6"/>
    </row>
    <row r="286" spans="2:4">
      <c r="B286" s="158" t="s">
        <v>221</v>
      </c>
      <c r="C286" s="164">
        <v>12000</v>
      </c>
      <c r="D286" s="6"/>
    </row>
    <row r="287" spans="2:4">
      <c r="B287" s="158" t="s">
        <v>236</v>
      </c>
      <c r="C287" s="164">
        <v>55000</v>
      </c>
      <c r="D287" s="6"/>
    </row>
    <row r="288" spans="2:4">
      <c r="B288" s="158" t="s">
        <v>236</v>
      </c>
      <c r="C288" s="164">
        <v>66700</v>
      </c>
      <c r="D288" s="6"/>
    </row>
    <row r="289" spans="2:15">
      <c r="B289" s="158" t="s">
        <v>222</v>
      </c>
      <c r="C289" s="164">
        <v>12000</v>
      </c>
      <c r="D289" s="6"/>
    </row>
    <row r="290" spans="2:15">
      <c r="B290" s="158" t="s">
        <v>897</v>
      </c>
      <c r="C290" s="164">
        <v>15000</v>
      </c>
      <c r="D290" s="6"/>
    </row>
    <row r="291" spans="2:15">
      <c r="B291" s="158" t="s">
        <v>224</v>
      </c>
      <c r="C291" s="164">
        <v>24500</v>
      </c>
      <c r="D291" s="6"/>
    </row>
    <row r="292" spans="2:15">
      <c r="B292" s="158" t="s">
        <v>224</v>
      </c>
      <c r="C292" s="164">
        <v>18700</v>
      </c>
      <c r="D292" s="6"/>
    </row>
    <row r="293" spans="2:15">
      <c r="B293" s="158" t="s">
        <v>225</v>
      </c>
      <c r="C293" s="164">
        <v>18700</v>
      </c>
      <c r="D293" s="6"/>
    </row>
    <row r="294" spans="2:15">
      <c r="B294" s="158" t="s">
        <v>226</v>
      </c>
      <c r="C294" s="164">
        <v>12000</v>
      </c>
      <c r="D294" s="6"/>
    </row>
    <row r="295" spans="2:15">
      <c r="B295" s="158" t="s">
        <v>345</v>
      </c>
      <c r="C295" s="164">
        <v>57000</v>
      </c>
      <c r="D295" s="6"/>
    </row>
    <row r="296" spans="2:15">
      <c r="B296" s="158" t="s">
        <v>227</v>
      </c>
      <c r="C296" s="164">
        <v>12000</v>
      </c>
      <c r="D296" s="6"/>
    </row>
    <row r="297" spans="2:15">
      <c r="B297" s="158" t="s">
        <v>228</v>
      </c>
      <c r="C297" s="164">
        <v>12000</v>
      </c>
      <c r="D297" s="6"/>
    </row>
    <row r="298" spans="2:15">
      <c r="B298" s="158" t="s">
        <v>898</v>
      </c>
      <c r="C298" s="164">
        <v>12000</v>
      </c>
      <c r="D298" s="6"/>
    </row>
    <row r="299" spans="2:15">
      <c r="B299" s="158" t="s">
        <v>229</v>
      </c>
      <c r="C299" s="164">
        <v>14500</v>
      </c>
      <c r="D299" s="6"/>
    </row>
    <row r="300" spans="2:15">
      <c r="B300" s="158" t="s">
        <v>230</v>
      </c>
      <c r="C300" s="164">
        <v>25000</v>
      </c>
      <c r="D300" s="6"/>
    </row>
    <row r="301" spans="2:15">
      <c r="B301" s="158" t="s">
        <v>230</v>
      </c>
      <c r="C301" s="164">
        <v>18700</v>
      </c>
      <c r="D301" s="6"/>
    </row>
    <row r="304" spans="2:15">
      <c r="B304" s="159" t="s">
        <v>68</v>
      </c>
      <c r="C304" s="164">
        <v>12000</v>
      </c>
      <c r="D304" s="90"/>
      <c r="E304" s="6">
        <v>12000</v>
      </c>
      <c r="F304" s="6"/>
      <c r="G304" s="6"/>
      <c r="H304" s="6"/>
      <c r="I304" s="6"/>
      <c r="J304" s="6"/>
      <c r="K304" s="6"/>
      <c r="L304" s="6"/>
      <c r="M304" s="160"/>
      <c r="N304" s="9">
        <f>SUM(E304:M304)</f>
        <v>12000</v>
      </c>
      <c r="O304" s="161">
        <f>C304-N304</f>
        <v>0</v>
      </c>
    </row>
    <row r="305" spans="2:15">
      <c r="B305" s="159" t="s">
        <v>112</v>
      </c>
      <c r="C305" s="164">
        <v>85750</v>
      </c>
      <c r="D305" s="90"/>
      <c r="E305" s="6"/>
      <c r="F305" s="6">
        <v>2000</v>
      </c>
      <c r="G305" s="6">
        <v>500</v>
      </c>
      <c r="H305" s="6">
        <v>3000</v>
      </c>
      <c r="I305" s="6">
        <v>3000</v>
      </c>
      <c r="J305" s="6">
        <v>11000</v>
      </c>
      <c r="K305" s="6">
        <v>59000</v>
      </c>
      <c r="L305" s="6">
        <v>0</v>
      </c>
      <c r="M305" s="160">
        <v>7250</v>
      </c>
      <c r="N305" s="9">
        <f t="shared" ref="N305:N316" si="4">SUM(E305:M305)</f>
        <v>85750</v>
      </c>
      <c r="O305" s="161">
        <f t="shared" ref="O305:O368" si="5">C305-N305</f>
        <v>0</v>
      </c>
    </row>
    <row r="306" spans="2:15">
      <c r="B306" s="159" t="s">
        <v>121</v>
      </c>
      <c r="C306" s="164">
        <v>5700</v>
      </c>
      <c r="D306" s="90"/>
      <c r="E306" s="6"/>
      <c r="F306" s="6"/>
      <c r="G306" s="6"/>
      <c r="H306" s="6"/>
      <c r="I306" s="6"/>
      <c r="J306" s="6"/>
      <c r="K306" s="6"/>
      <c r="L306" s="6">
        <v>5700</v>
      </c>
      <c r="M306" s="160"/>
      <c r="N306" s="9">
        <f t="shared" si="4"/>
        <v>5700</v>
      </c>
      <c r="O306" s="161">
        <f t="shared" si="5"/>
        <v>0</v>
      </c>
    </row>
    <row r="307" spans="2:15">
      <c r="B307" s="159" t="s">
        <v>113</v>
      </c>
      <c r="C307" s="164">
        <v>85750</v>
      </c>
      <c r="D307" s="90"/>
      <c r="E307" s="6"/>
      <c r="F307" s="6">
        <v>2000</v>
      </c>
      <c r="G307" s="6">
        <v>500</v>
      </c>
      <c r="H307" s="6">
        <v>3000</v>
      </c>
      <c r="I307" s="6">
        <v>3000</v>
      </c>
      <c r="J307" s="6">
        <v>11000</v>
      </c>
      <c r="K307" s="6">
        <v>59000</v>
      </c>
      <c r="L307" s="6">
        <v>0</v>
      </c>
      <c r="M307" s="160">
        <v>7250</v>
      </c>
      <c r="N307" s="9">
        <f t="shared" si="4"/>
        <v>85750</v>
      </c>
      <c r="O307" s="161">
        <f t="shared" si="5"/>
        <v>0</v>
      </c>
    </row>
    <row r="308" spans="2:15">
      <c r="B308" s="159" t="s">
        <v>114</v>
      </c>
      <c r="C308" s="164">
        <f>19000+13450</f>
        <v>32450</v>
      </c>
      <c r="D308" s="90"/>
      <c r="E308" s="6"/>
      <c r="F308" s="6">
        <v>2000</v>
      </c>
      <c r="G308" s="6">
        <v>500</v>
      </c>
      <c r="H308" s="6">
        <v>3000</v>
      </c>
      <c r="I308" s="6"/>
      <c r="J308" s="6"/>
      <c r="K308" s="6">
        <v>3250</v>
      </c>
      <c r="L308" s="6">
        <v>19000</v>
      </c>
      <c r="M308" s="160">
        <v>4700</v>
      </c>
      <c r="N308" s="9">
        <f t="shared" si="4"/>
        <v>32450</v>
      </c>
      <c r="O308" s="161">
        <f t="shared" si="5"/>
        <v>0</v>
      </c>
    </row>
    <row r="309" spans="2:15">
      <c r="B309" s="159" t="s">
        <v>122</v>
      </c>
      <c r="C309" s="164">
        <v>22000</v>
      </c>
      <c r="D309" s="90"/>
      <c r="E309" s="6"/>
      <c r="F309" s="6"/>
      <c r="G309" s="6"/>
      <c r="H309" s="6">
        <v>3000</v>
      </c>
      <c r="I309" s="6"/>
      <c r="J309" s="6"/>
      <c r="K309" s="6"/>
      <c r="L309" s="6">
        <v>19000</v>
      </c>
      <c r="M309" s="160"/>
      <c r="N309" s="9">
        <f t="shared" si="4"/>
        <v>22000</v>
      </c>
      <c r="O309" s="161">
        <f t="shared" si="5"/>
        <v>0</v>
      </c>
    </row>
    <row r="310" spans="2:15">
      <c r="B310" s="159" t="s">
        <v>70</v>
      </c>
      <c r="C310" s="164">
        <v>21000</v>
      </c>
      <c r="E310" s="91">
        <v>12000</v>
      </c>
      <c r="F310" s="170">
        <v>2000</v>
      </c>
      <c r="G310" s="170">
        <v>500</v>
      </c>
      <c r="H310" s="170">
        <v>3000</v>
      </c>
      <c r="K310" s="170"/>
      <c r="M310" s="160">
        <v>3500</v>
      </c>
      <c r="N310" s="9">
        <f t="shared" si="4"/>
        <v>21000</v>
      </c>
      <c r="O310" s="161">
        <f t="shared" si="5"/>
        <v>0</v>
      </c>
    </row>
    <row r="311" spans="2:15">
      <c r="B311" s="159" t="s">
        <v>71</v>
      </c>
      <c r="C311" s="164">
        <v>12000</v>
      </c>
      <c r="D311" s="90"/>
      <c r="E311" s="6">
        <v>12000</v>
      </c>
      <c r="F311" s="6"/>
      <c r="G311" s="6"/>
      <c r="H311" s="6"/>
      <c r="I311" s="6"/>
      <c r="J311" s="6"/>
      <c r="K311" s="6"/>
      <c r="L311" s="6"/>
      <c r="M311" s="160"/>
      <c r="N311" s="9">
        <f t="shared" si="4"/>
        <v>12000</v>
      </c>
      <c r="O311" s="161">
        <f t="shared" si="5"/>
        <v>0</v>
      </c>
    </row>
    <row r="312" spans="2:15">
      <c r="B312" s="159" t="s">
        <v>72</v>
      </c>
      <c r="C312" s="164">
        <v>14000</v>
      </c>
      <c r="D312" s="90"/>
      <c r="E312" s="6">
        <v>12000</v>
      </c>
      <c r="F312" s="6">
        <v>2000</v>
      </c>
      <c r="G312" s="6"/>
      <c r="H312" s="6"/>
      <c r="I312" s="6"/>
      <c r="J312" s="6"/>
      <c r="K312" s="6"/>
      <c r="L312" s="6"/>
      <c r="M312" s="160"/>
      <c r="N312" s="9">
        <f t="shared" si="4"/>
        <v>14000</v>
      </c>
      <c r="O312" s="161">
        <f t="shared" si="5"/>
        <v>0</v>
      </c>
    </row>
    <row r="313" spans="2:15">
      <c r="B313" s="159" t="s">
        <v>73</v>
      </c>
      <c r="C313" s="164">
        <v>14000</v>
      </c>
      <c r="D313" s="90"/>
      <c r="E313" s="6">
        <v>12000</v>
      </c>
      <c r="F313" s="6">
        <v>2000</v>
      </c>
      <c r="G313" s="6"/>
      <c r="H313" s="6"/>
      <c r="I313" s="6"/>
      <c r="J313" s="6"/>
      <c r="K313" s="6"/>
      <c r="L313" s="6"/>
      <c r="M313" s="160"/>
      <c r="N313" s="9">
        <f t="shared" si="4"/>
        <v>14000</v>
      </c>
      <c r="O313" s="161">
        <f t="shared" si="5"/>
        <v>0</v>
      </c>
    </row>
    <row r="314" spans="2:15">
      <c r="B314" s="159" t="s">
        <v>899</v>
      </c>
      <c r="C314" s="164">
        <v>12000</v>
      </c>
      <c r="D314" s="90"/>
      <c r="E314" s="6">
        <v>12000</v>
      </c>
      <c r="F314" s="6"/>
      <c r="G314" s="6"/>
      <c r="H314" s="6"/>
      <c r="I314" s="6"/>
      <c r="J314" s="6"/>
      <c r="K314" s="6"/>
      <c r="L314" s="6"/>
      <c r="M314" s="160"/>
      <c r="N314" s="9">
        <f t="shared" si="4"/>
        <v>12000</v>
      </c>
      <c r="O314" s="161">
        <f t="shared" si="5"/>
        <v>0</v>
      </c>
    </row>
    <row r="315" spans="2:15">
      <c r="B315" s="159" t="s">
        <v>248</v>
      </c>
      <c r="C315" s="164">
        <v>15000</v>
      </c>
      <c r="D315" s="90"/>
      <c r="E315" s="6">
        <v>12000</v>
      </c>
      <c r="F315" s="6">
        <v>2000</v>
      </c>
      <c r="G315" s="6"/>
      <c r="H315" s="6"/>
      <c r="I315" s="6"/>
      <c r="J315" s="6"/>
      <c r="K315" s="6"/>
      <c r="L315" s="6"/>
      <c r="M315" s="160">
        <v>1000</v>
      </c>
      <c r="N315" s="9">
        <f t="shared" si="4"/>
        <v>15000</v>
      </c>
      <c r="O315" s="161">
        <f t="shared" si="5"/>
        <v>0</v>
      </c>
    </row>
    <row r="316" spans="2:15">
      <c r="B316" s="159" t="s">
        <v>75</v>
      </c>
      <c r="C316" s="164">
        <v>12000</v>
      </c>
      <c r="D316" s="90"/>
      <c r="E316" s="6">
        <v>12000</v>
      </c>
      <c r="F316" s="6"/>
      <c r="G316" s="6"/>
      <c r="H316" s="6"/>
      <c r="I316" s="6"/>
      <c r="J316" s="6"/>
      <c r="K316" s="6"/>
      <c r="L316" s="6"/>
      <c r="M316" s="160"/>
      <c r="N316" s="9">
        <f t="shared" si="4"/>
        <v>12000</v>
      </c>
      <c r="O316" s="161">
        <f t="shared" si="5"/>
        <v>0</v>
      </c>
    </row>
    <row r="317" spans="2:15">
      <c r="B317" s="159" t="s">
        <v>900</v>
      </c>
      <c r="C317" s="164">
        <v>12000</v>
      </c>
      <c r="D317" s="90"/>
      <c r="E317" s="6">
        <v>12000</v>
      </c>
      <c r="F317" s="6"/>
      <c r="G317" s="6"/>
      <c r="H317" s="6"/>
      <c r="I317" s="6"/>
      <c r="J317" s="6"/>
      <c r="K317" s="6"/>
      <c r="L317" s="6"/>
      <c r="M317" s="160"/>
      <c r="N317" s="9">
        <f t="shared" ref="N317:N348" si="6">SUM(E317:M317)</f>
        <v>12000</v>
      </c>
      <c r="O317" s="161">
        <f t="shared" si="5"/>
        <v>0</v>
      </c>
    </row>
    <row r="318" spans="2:15">
      <c r="B318" s="159" t="s">
        <v>76</v>
      </c>
      <c r="C318" s="164">
        <v>14000</v>
      </c>
      <c r="D318" s="90"/>
      <c r="E318" s="6">
        <v>12000</v>
      </c>
      <c r="F318" s="6">
        <v>2000</v>
      </c>
      <c r="G318" s="6"/>
      <c r="H318" s="6"/>
      <c r="I318" s="6"/>
      <c r="J318" s="6"/>
      <c r="K318" s="6"/>
      <c r="L318" s="6"/>
      <c r="M318" s="160"/>
      <c r="N318" s="9">
        <f t="shared" si="6"/>
        <v>14000</v>
      </c>
      <c r="O318" s="161">
        <f t="shared" si="5"/>
        <v>0</v>
      </c>
    </row>
    <row r="319" spans="2:15">
      <c r="B319" s="159" t="s">
        <v>77</v>
      </c>
      <c r="C319" s="164">
        <v>12000</v>
      </c>
      <c r="D319" s="90"/>
      <c r="E319" s="6">
        <v>12000</v>
      </c>
      <c r="F319" s="6"/>
      <c r="G319" s="6"/>
      <c r="H319" s="6"/>
      <c r="I319" s="6"/>
      <c r="J319" s="6"/>
      <c r="K319" s="6"/>
      <c r="L319" s="6"/>
      <c r="M319" s="160"/>
      <c r="N319" s="9">
        <f t="shared" si="6"/>
        <v>12000</v>
      </c>
      <c r="O319" s="161">
        <f t="shared" si="5"/>
        <v>0</v>
      </c>
    </row>
    <row r="320" spans="2:15">
      <c r="B320" s="159" t="s">
        <v>901</v>
      </c>
      <c r="C320" s="164">
        <v>19000</v>
      </c>
      <c r="D320" s="90"/>
      <c r="E320" s="6"/>
      <c r="F320" s="6"/>
      <c r="G320" s="6"/>
      <c r="H320" s="6"/>
      <c r="I320" s="6"/>
      <c r="J320" s="6"/>
      <c r="K320" s="6"/>
      <c r="L320" s="6">
        <v>19000</v>
      </c>
      <c r="M320" s="160"/>
      <c r="N320" s="9">
        <f t="shared" si="6"/>
        <v>19000</v>
      </c>
      <c r="O320" s="161">
        <f t="shared" si="5"/>
        <v>0</v>
      </c>
    </row>
    <row r="321" spans="2:15">
      <c r="B321" s="159" t="s">
        <v>78</v>
      </c>
      <c r="C321" s="164">
        <v>12000</v>
      </c>
      <c r="D321" s="90"/>
      <c r="E321" s="6">
        <v>12000</v>
      </c>
      <c r="F321" s="6"/>
      <c r="G321" s="6"/>
      <c r="H321" s="6"/>
      <c r="I321" s="6"/>
      <c r="J321" s="6"/>
      <c r="K321" s="6"/>
      <c r="L321" s="6"/>
      <c r="M321" s="160"/>
      <c r="N321" s="9">
        <f t="shared" si="6"/>
        <v>12000</v>
      </c>
      <c r="O321" s="161">
        <f t="shared" si="5"/>
        <v>0</v>
      </c>
    </row>
    <row r="322" spans="2:15">
      <c r="B322" s="159" t="s">
        <v>80</v>
      </c>
      <c r="C322" s="164">
        <v>12000</v>
      </c>
      <c r="D322" s="90"/>
      <c r="E322" s="6">
        <v>12000</v>
      </c>
      <c r="F322" s="6"/>
      <c r="G322" s="6"/>
      <c r="H322" s="6"/>
      <c r="I322" s="6"/>
      <c r="J322" s="6"/>
      <c r="K322" s="6"/>
      <c r="L322" s="6"/>
      <c r="M322" s="160"/>
      <c r="N322" s="9">
        <f t="shared" si="6"/>
        <v>12000</v>
      </c>
      <c r="O322" s="161">
        <f t="shared" si="5"/>
        <v>0</v>
      </c>
    </row>
    <row r="323" spans="2:15">
      <c r="B323" s="159" t="s">
        <v>81</v>
      </c>
      <c r="C323" s="164">
        <v>12000</v>
      </c>
      <c r="D323" s="90"/>
      <c r="E323" s="6">
        <v>12000</v>
      </c>
      <c r="F323" s="6"/>
      <c r="G323" s="6"/>
      <c r="H323" s="6"/>
      <c r="I323" s="6"/>
      <c r="J323" s="6"/>
      <c r="K323" s="6"/>
      <c r="L323" s="6"/>
      <c r="M323" s="160"/>
      <c r="N323" s="9">
        <f t="shared" si="6"/>
        <v>12000</v>
      </c>
      <c r="O323" s="161">
        <f t="shared" si="5"/>
        <v>0</v>
      </c>
    </row>
    <row r="324" spans="2:15">
      <c r="B324" s="159" t="s">
        <v>82</v>
      </c>
      <c r="C324" s="164">
        <v>27050</v>
      </c>
      <c r="D324" s="90"/>
      <c r="E324" s="6">
        <v>12000</v>
      </c>
      <c r="F324" s="6">
        <v>2000</v>
      </c>
      <c r="G324" s="6">
        <v>500</v>
      </c>
      <c r="H324" s="6">
        <v>3000</v>
      </c>
      <c r="I324" s="6"/>
      <c r="J324" s="6"/>
      <c r="K324" s="6"/>
      <c r="L324" s="6"/>
      <c r="M324" s="160">
        <v>9550</v>
      </c>
      <c r="N324" s="9">
        <f t="shared" si="6"/>
        <v>27050</v>
      </c>
      <c r="O324" s="161">
        <f t="shared" si="5"/>
        <v>0</v>
      </c>
    </row>
    <row r="325" spans="2:15">
      <c r="B325" s="159" t="s">
        <v>84</v>
      </c>
      <c r="C325" s="164">
        <v>12000</v>
      </c>
      <c r="D325" s="90"/>
      <c r="E325" s="6">
        <v>12000</v>
      </c>
      <c r="F325" s="6"/>
      <c r="G325" s="6"/>
      <c r="H325" s="6"/>
      <c r="I325" s="6"/>
      <c r="J325" s="6"/>
      <c r="K325" s="6"/>
      <c r="L325" s="6"/>
      <c r="M325" s="160"/>
      <c r="N325" s="9">
        <f t="shared" si="6"/>
        <v>12000</v>
      </c>
      <c r="O325" s="161">
        <f t="shared" si="5"/>
        <v>0</v>
      </c>
    </row>
    <row r="326" spans="2:15">
      <c r="B326" s="159" t="s">
        <v>902</v>
      </c>
      <c r="C326" s="164">
        <v>14000</v>
      </c>
      <c r="D326" s="90"/>
      <c r="E326" s="6">
        <v>12000</v>
      </c>
      <c r="F326" s="6">
        <v>2000</v>
      </c>
      <c r="G326" s="6"/>
      <c r="H326" s="6"/>
      <c r="I326" s="6"/>
      <c r="J326" s="6"/>
      <c r="K326" s="6"/>
      <c r="L326" s="6"/>
      <c r="M326" s="160"/>
      <c r="N326" s="9">
        <f t="shared" si="6"/>
        <v>14000</v>
      </c>
      <c r="O326" s="161">
        <f t="shared" si="5"/>
        <v>0</v>
      </c>
    </row>
    <row r="327" spans="2:15">
      <c r="B327" s="159" t="s">
        <v>86</v>
      </c>
      <c r="C327" s="164">
        <v>19850</v>
      </c>
      <c r="D327" s="90"/>
      <c r="E327" s="6">
        <v>12000</v>
      </c>
      <c r="F327" s="6">
        <v>2000</v>
      </c>
      <c r="G327" s="6">
        <v>500</v>
      </c>
      <c r="H327" s="6">
        <v>3000</v>
      </c>
      <c r="I327" s="6"/>
      <c r="J327" s="6"/>
      <c r="K327" s="6"/>
      <c r="L327" s="6"/>
      <c r="M327" s="160">
        <v>2350</v>
      </c>
      <c r="N327" s="9">
        <f t="shared" si="6"/>
        <v>19850</v>
      </c>
      <c r="O327" s="161">
        <f t="shared" si="5"/>
        <v>0</v>
      </c>
    </row>
    <row r="328" spans="2:15">
      <c r="B328" s="159" t="s">
        <v>88</v>
      </c>
      <c r="C328" s="164">
        <v>12000</v>
      </c>
      <c r="D328" s="90"/>
      <c r="E328" s="6">
        <v>12000</v>
      </c>
      <c r="F328" s="6"/>
      <c r="G328" s="6"/>
      <c r="H328" s="6"/>
      <c r="I328" s="6"/>
      <c r="J328" s="6"/>
      <c r="K328" s="6"/>
      <c r="L328" s="6"/>
      <c r="M328" s="160"/>
      <c r="N328" s="9">
        <f t="shared" si="6"/>
        <v>12000</v>
      </c>
      <c r="O328" s="161">
        <f t="shared" si="5"/>
        <v>0</v>
      </c>
    </row>
    <row r="329" spans="2:15">
      <c r="B329" s="159" t="s">
        <v>115</v>
      </c>
      <c r="C329" s="164">
        <v>14750</v>
      </c>
      <c r="D329" s="90"/>
      <c r="E329" s="6">
        <v>12000</v>
      </c>
      <c r="F329" s="6">
        <v>2000</v>
      </c>
      <c r="G329" s="6"/>
      <c r="H329" s="6"/>
      <c r="I329" s="6"/>
      <c r="J329" s="6"/>
      <c r="K329" s="6"/>
      <c r="L329" s="6"/>
      <c r="M329" s="160">
        <v>750</v>
      </c>
      <c r="N329" s="9">
        <f t="shared" si="6"/>
        <v>14750</v>
      </c>
      <c r="O329" s="161">
        <f t="shared" si="5"/>
        <v>0</v>
      </c>
    </row>
    <row r="330" spans="2:15">
      <c r="B330" s="159" t="s">
        <v>119</v>
      </c>
      <c r="C330" s="164">
        <v>4500</v>
      </c>
      <c r="D330" s="90"/>
      <c r="E330" s="6">
        <v>4500</v>
      </c>
      <c r="F330" s="6"/>
      <c r="G330" s="6"/>
      <c r="H330" s="6"/>
      <c r="I330" s="6"/>
      <c r="J330" s="6"/>
      <c r="K330" s="6"/>
      <c r="L330" s="6"/>
      <c r="M330" s="160"/>
      <c r="N330" s="9">
        <f t="shared" si="6"/>
        <v>4500</v>
      </c>
      <c r="O330" s="161">
        <f t="shared" si="5"/>
        <v>0</v>
      </c>
    </row>
    <row r="331" spans="2:15">
      <c r="B331" s="159" t="s">
        <v>116</v>
      </c>
      <c r="C331" s="164">
        <v>85750</v>
      </c>
      <c r="D331" s="90"/>
      <c r="E331" s="6">
        <v>2000</v>
      </c>
      <c r="F331" s="6">
        <v>500</v>
      </c>
      <c r="G331" s="6">
        <v>3000</v>
      </c>
      <c r="H331" s="6">
        <v>3000</v>
      </c>
      <c r="I331" s="6">
        <v>11000</v>
      </c>
      <c r="J331" s="6">
        <v>59000</v>
      </c>
      <c r="K331" s="6">
        <v>0</v>
      </c>
      <c r="L331" s="6">
        <v>7250</v>
      </c>
      <c r="M331" s="160"/>
      <c r="N331" s="9">
        <f t="shared" si="6"/>
        <v>85750</v>
      </c>
      <c r="O331" s="161">
        <f t="shared" si="5"/>
        <v>0</v>
      </c>
    </row>
    <row r="332" spans="2:15">
      <c r="B332" s="159" t="s">
        <v>89</v>
      </c>
      <c r="C332" s="164">
        <v>30000</v>
      </c>
      <c r="D332" s="90"/>
      <c r="E332" s="6"/>
      <c r="F332" s="6"/>
      <c r="G332" s="6"/>
      <c r="H332" s="6"/>
      <c r="I332" s="6"/>
      <c r="J332" s="6">
        <v>30000</v>
      </c>
      <c r="K332" s="6"/>
      <c r="L332" s="6"/>
      <c r="M332" s="160"/>
      <c r="N332" s="9">
        <f t="shared" si="6"/>
        <v>30000</v>
      </c>
      <c r="O332" s="161">
        <f t="shared" si="5"/>
        <v>0</v>
      </c>
    </row>
    <row r="333" spans="2:15">
      <c r="B333" s="159" t="s">
        <v>90</v>
      </c>
      <c r="C333" s="164">
        <v>12000</v>
      </c>
      <c r="D333" s="90"/>
      <c r="E333" s="6">
        <v>12000</v>
      </c>
      <c r="F333" s="6"/>
      <c r="G333" s="6"/>
      <c r="H333" s="6"/>
      <c r="I333" s="6"/>
      <c r="J333" s="6"/>
      <c r="K333" s="6"/>
      <c r="L333" s="6"/>
      <c r="M333" s="160"/>
      <c r="N333" s="9">
        <f t="shared" si="6"/>
        <v>12000</v>
      </c>
      <c r="O333" s="161">
        <f t="shared" si="5"/>
        <v>0</v>
      </c>
    </row>
    <row r="334" spans="2:15">
      <c r="B334" s="159" t="s">
        <v>117</v>
      </c>
      <c r="C334" s="164">
        <v>81750</v>
      </c>
      <c r="D334" s="90"/>
      <c r="E334" s="6">
        <v>2000</v>
      </c>
      <c r="F334" s="6">
        <v>500</v>
      </c>
      <c r="G334" s="6">
        <v>3000</v>
      </c>
      <c r="H334" s="6">
        <v>3000</v>
      </c>
      <c r="I334" s="6">
        <v>11000</v>
      </c>
      <c r="J334" s="6">
        <v>59000</v>
      </c>
      <c r="K334" s="6">
        <v>0</v>
      </c>
      <c r="L334" s="6">
        <v>3250</v>
      </c>
      <c r="M334" s="160"/>
      <c r="N334" s="9">
        <f t="shared" si="6"/>
        <v>81750</v>
      </c>
      <c r="O334" s="161">
        <f t="shared" si="5"/>
        <v>0</v>
      </c>
    </row>
    <row r="335" spans="2:15">
      <c r="B335" s="159" t="s">
        <v>124</v>
      </c>
      <c r="C335" s="164">
        <v>19000</v>
      </c>
      <c r="D335" s="90"/>
      <c r="E335" s="6"/>
      <c r="F335" s="6"/>
      <c r="G335" s="6"/>
      <c r="H335" s="6"/>
      <c r="I335" s="6"/>
      <c r="J335" s="6"/>
      <c r="K335" s="6">
        <v>19000</v>
      </c>
      <c r="L335" s="6"/>
      <c r="M335" s="160"/>
      <c r="N335" s="9">
        <f t="shared" si="6"/>
        <v>19000</v>
      </c>
      <c r="O335" s="161">
        <f t="shared" si="5"/>
        <v>0</v>
      </c>
    </row>
    <row r="336" spans="2:15">
      <c r="B336" s="159" t="s">
        <v>355</v>
      </c>
      <c r="C336" s="164">
        <v>12000</v>
      </c>
      <c r="D336" s="90"/>
      <c r="E336" s="6">
        <v>12000</v>
      </c>
      <c r="F336" s="6"/>
      <c r="G336" s="6"/>
      <c r="H336" s="6"/>
      <c r="I336" s="6"/>
      <c r="J336" s="6"/>
      <c r="K336" s="6"/>
      <c r="L336" s="6"/>
      <c r="M336" s="160"/>
      <c r="N336" s="9">
        <f t="shared" si="6"/>
        <v>12000</v>
      </c>
      <c r="O336" s="161">
        <f t="shared" si="5"/>
        <v>0</v>
      </c>
    </row>
    <row r="337" spans="2:15">
      <c r="B337" s="159" t="s">
        <v>246</v>
      </c>
      <c r="C337" s="164">
        <v>14000</v>
      </c>
      <c r="D337" s="90"/>
      <c r="E337" s="6">
        <v>12000</v>
      </c>
      <c r="F337" s="6">
        <v>2000</v>
      </c>
      <c r="G337" s="6"/>
      <c r="H337" s="6"/>
      <c r="I337" s="6"/>
      <c r="J337" s="6"/>
      <c r="K337" s="6"/>
      <c r="L337" s="6"/>
      <c r="M337" s="160"/>
      <c r="N337" s="9">
        <f t="shared" si="6"/>
        <v>14000</v>
      </c>
      <c r="O337" s="161">
        <f t="shared" si="5"/>
        <v>0</v>
      </c>
    </row>
    <row r="338" spans="2:15">
      <c r="B338" s="159" t="s">
        <v>93</v>
      </c>
      <c r="C338" s="164">
        <v>12000</v>
      </c>
      <c r="D338" s="90"/>
      <c r="E338" s="6">
        <v>12000</v>
      </c>
      <c r="F338" s="6"/>
      <c r="G338" s="6"/>
      <c r="H338" s="6"/>
      <c r="I338" s="6"/>
      <c r="J338" s="6"/>
      <c r="K338" s="6"/>
      <c r="L338" s="6"/>
      <c r="M338" s="160"/>
      <c r="N338" s="9">
        <f t="shared" si="6"/>
        <v>12000</v>
      </c>
      <c r="O338" s="161">
        <f t="shared" si="5"/>
        <v>0</v>
      </c>
    </row>
    <row r="339" spans="2:15">
      <c r="B339" s="159" t="s">
        <v>94</v>
      </c>
      <c r="C339" s="164">
        <v>63060</v>
      </c>
      <c r="D339" s="90"/>
      <c r="E339" s="6">
        <v>12000</v>
      </c>
      <c r="F339" s="6">
        <v>2000</v>
      </c>
      <c r="G339" s="6">
        <v>500</v>
      </c>
      <c r="H339" s="6">
        <v>3000</v>
      </c>
      <c r="I339" s="6">
        <v>3200</v>
      </c>
      <c r="J339" s="6">
        <v>10500</v>
      </c>
      <c r="K339" s="6">
        <v>25100</v>
      </c>
      <c r="L339" s="6"/>
      <c r="M339" s="160">
        <v>6760</v>
      </c>
      <c r="N339" s="9">
        <f t="shared" si="6"/>
        <v>63060</v>
      </c>
      <c r="O339" s="161">
        <f t="shared" si="5"/>
        <v>0</v>
      </c>
    </row>
    <row r="340" spans="2:15">
      <c r="B340" s="159" t="s">
        <v>95</v>
      </c>
      <c r="C340" s="164">
        <v>12000</v>
      </c>
      <c r="D340" s="90"/>
      <c r="E340" s="6">
        <v>12000</v>
      </c>
      <c r="F340" s="6"/>
      <c r="G340" s="6"/>
      <c r="H340" s="6"/>
      <c r="I340" s="6"/>
      <c r="J340" s="6"/>
      <c r="K340" s="6"/>
      <c r="L340" s="6"/>
      <c r="M340" s="160"/>
      <c r="N340" s="9">
        <f t="shared" si="6"/>
        <v>12000</v>
      </c>
      <c r="O340" s="161">
        <f t="shared" si="5"/>
        <v>0</v>
      </c>
    </row>
    <row r="341" spans="2:15">
      <c r="B341" s="159" t="s">
        <v>96</v>
      </c>
      <c r="C341" s="164">
        <v>14000</v>
      </c>
      <c r="D341" s="90"/>
      <c r="E341" s="6">
        <v>12000</v>
      </c>
      <c r="F341" s="6">
        <v>2000</v>
      </c>
      <c r="G341" s="6"/>
      <c r="H341" s="6"/>
      <c r="I341" s="6"/>
      <c r="J341" s="6"/>
      <c r="K341" s="6"/>
      <c r="L341" s="6"/>
      <c r="M341" s="160"/>
      <c r="N341" s="9">
        <f t="shared" si="6"/>
        <v>14000</v>
      </c>
      <c r="O341" s="161">
        <f t="shared" si="5"/>
        <v>0</v>
      </c>
    </row>
    <row r="342" spans="2:15">
      <c r="B342" s="159" t="s">
        <v>356</v>
      </c>
      <c r="C342" s="164">
        <v>12000</v>
      </c>
      <c r="D342" s="90"/>
      <c r="E342" s="6">
        <v>12000</v>
      </c>
      <c r="F342" s="6"/>
      <c r="G342" s="6"/>
      <c r="H342" s="6"/>
      <c r="I342" s="6"/>
      <c r="J342" s="6"/>
      <c r="K342" s="6"/>
      <c r="L342" s="6"/>
      <c r="M342" s="160"/>
      <c r="N342" s="9">
        <f t="shared" si="6"/>
        <v>12000</v>
      </c>
      <c r="O342" s="161">
        <f t="shared" si="5"/>
        <v>0</v>
      </c>
    </row>
    <row r="343" spans="2:15">
      <c r="B343" s="159" t="s">
        <v>903</v>
      </c>
      <c r="C343" s="164">
        <v>1210</v>
      </c>
      <c r="D343" s="90"/>
      <c r="E343" s="6"/>
      <c r="F343" s="6"/>
      <c r="G343" s="6"/>
      <c r="H343" s="6"/>
      <c r="I343" s="6"/>
      <c r="J343" s="6"/>
      <c r="K343" s="6"/>
      <c r="L343" s="6"/>
      <c r="M343" s="160">
        <v>1210</v>
      </c>
      <c r="N343" s="9">
        <f t="shared" si="6"/>
        <v>1210</v>
      </c>
      <c r="O343" s="161">
        <f t="shared" si="5"/>
        <v>0</v>
      </c>
    </row>
    <row r="344" spans="2:15">
      <c r="B344" s="159" t="s">
        <v>904</v>
      </c>
      <c r="C344" s="164">
        <v>8050</v>
      </c>
      <c r="D344" s="90"/>
      <c r="E344" s="6"/>
      <c r="F344" s="6"/>
      <c r="G344" s="6"/>
      <c r="H344" s="6"/>
      <c r="I344" s="6"/>
      <c r="J344" s="6"/>
      <c r="K344" s="6"/>
      <c r="L344" s="6"/>
      <c r="M344" s="160">
        <v>8050</v>
      </c>
      <c r="N344" s="9">
        <f t="shared" si="6"/>
        <v>8050</v>
      </c>
      <c r="O344" s="161">
        <f t="shared" si="5"/>
        <v>0</v>
      </c>
    </row>
    <row r="345" spans="2:15">
      <c r="B345" s="159" t="s">
        <v>125</v>
      </c>
      <c r="C345" s="164">
        <v>19000</v>
      </c>
      <c r="D345" s="90"/>
      <c r="E345" s="6"/>
      <c r="F345" s="6"/>
      <c r="G345" s="6"/>
      <c r="H345" s="6"/>
      <c r="I345" s="6"/>
      <c r="J345" s="6"/>
      <c r="K345" s="6"/>
      <c r="L345" s="6">
        <v>19000</v>
      </c>
      <c r="M345" s="160"/>
      <c r="N345" s="9">
        <f t="shared" si="6"/>
        <v>19000</v>
      </c>
      <c r="O345" s="161">
        <f t="shared" si="5"/>
        <v>0</v>
      </c>
    </row>
    <row r="346" spans="2:15">
      <c r="B346" s="159" t="s">
        <v>905</v>
      </c>
      <c r="C346" s="164">
        <v>710</v>
      </c>
      <c r="D346" s="90"/>
      <c r="E346" s="6"/>
      <c r="F346" s="6"/>
      <c r="G346" s="6"/>
      <c r="H346" s="6"/>
      <c r="I346" s="6"/>
      <c r="J346" s="6"/>
      <c r="K346" s="6"/>
      <c r="L346" s="6"/>
      <c r="M346" s="160">
        <v>710</v>
      </c>
      <c r="N346" s="9">
        <f t="shared" si="6"/>
        <v>710</v>
      </c>
      <c r="O346" s="161">
        <f t="shared" si="5"/>
        <v>0</v>
      </c>
    </row>
    <row r="347" spans="2:15">
      <c r="B347" s="159" t="s">
        <v>97</v>
      </c>
      <c r="C347" s="164">
        <v>12000</v>
      </c>
      <c r="D347" s="90"/>
      <c r="E347" s="6">
        <v>12000</v>
      </c>
      <c r="F347" s="6"/>
      <c r="G347" s="6"/>
      <c r="H347" s="6"/>
      <c r="I347" s="6"/>
      <c r="J347" s="6"/>
      <c r="K347" s="6"/>
      <c r="L347" s="6"/>
      <c r="M347" s="160"/>
      <c r="N347" s="9">
        <f t="shared" si="6"/>
        <v>12000</v>
      </c>
      <c r="O347" s="161">
        <f t="shared" si="5"/>
        <v>0</v>
      </c>
    </row>
    <row r="348" spans="2:15">
      <c r="B348" s="159" t="s">
        <v>98</v>
      </c>
      <c r="C348" s="164">
        <v>12000</v>
      </c>
      <c r="D348" s="90"/>
      <c r="E348" s="6">
        <v>12000</v>
      </c>
      <c r="F348" s="6"/>
      <c r="G348" s="6"/>
      <c r="H348" s="6"/>
      <c r="I348" s="6"/>
      <c r="J348" s="6"/>
      <c r="K348" s="6"/>
      <c r="L348" s="6"/>
      <c r="M348" s="160"/>
      <c r="N348" s="9">
        <f t="shared" si="6"/>
        <v>12000</v>
      </c>
      <c r="O348" s="161">
        <f t="shared" si="5"/>
        <v>0</v>
      </c>
    </row>
    <row r="349" spans="2:15">
      <c r="B349" s="159" t="s">
        <v>99</v>
      </c>
      <c r="C349" s="164">
        <v>12000</v>
      </c>
      <c r="D349" s="90"/>
      <c r="E349" s="6">
        <v>12000</v>
      </c>
      <c r="F349" s="6"/>
      <c r="G349" s="6"/>
      <c r="H349" s="6"/>
      <c r="I349" s="6"/>
      <c r="J349" s="6"/>
      <c r="K349" s="6"/>
      <c r="L349" s="6"/>
      <c r="M349" s="160"/>
      <c r="N349" s="9">
        <f t="shared" ref="N349:N366" si="7">SUM(E349:M349)</f>
        <v>12000</v>
      </c>
      <c r="O349" s="161">
        <f t="shared" si="5"/>
        <v>0</v>
      </c>
    </row>
    <row r="350" spans="2:15">
      <c r="B350" s="159" t="s">
        <v>126</v>
      </c>
      <c r="C350" s="164">
        <v>19000</v>
      </c>
      <c r="D350" s="90"/>
      <c r="E350" s="6"/>
      <c r="F350" s="6"/>
      <c r="G350" s="6"/>
      <c r="H350" s="6"/>
      <c r="I350" s="6"/>
      <c r="J350" s="6"/>
      <c r="K350" s="6"/>
      <c r="L350" s="6">
        <v>19000</v>
      </c>
      <c r="M350" s="160"/>
      <c r="N350" s="9">
        <f t="shared" si="7"/>
        <v>19000</v>
      </c>
      <c r="O350" s="161">
        <f t="shared" si="5"/>
        <v>0</v>
      </c>
    </row>
    <row r="351" spans="2:15">
      <c r="B351" s="159" t="s">
        <v>100</v>
      </c>
      <c r="C351" s="164">
        <v>14000</v>
      </c>
      <c r="D351" s="90"/>
      <c r="E351" s="6">
        <v>12000</v>
      </c>
      <c r="F351" s="6">
        <v>2000</v>
      </c>
      <c r="G351" s="6"/>
      <c r="H351" s="6"/>
      <c r="I351" s="6"/>
      <c r="J351" s="6"/>
      <c r="K351" s="6"/>
      <c r="L351" s="6"/>
      <c r="M351" s="160"/>
      <c r="N351" s="9">
        <f t="shared" si="7"/>
        <v>14000</v>
      </c>
      <c r="O351" s="161">
        <f t="shared" si="5"/>
        <v>0</v>
      </c>
    </row>
    <row r="352" spans="2:15">
      <c r="B352" s="159" t="s">
        <v>101</v>
      </c>
      <c r="C352" s="164">
        <v>12000</v>
      </c>
      <c r="D352" s="90"/>
      <c r="E352" s="6">
        <v>12000</v>
      </c>
      <c r="F352" s="6"/>
      <c r="G352" s="6"/>
      <c r="H352" s="6"/>
      <c r="I352" s="6"/>
      <c r="J352" s="6"/>
      <c r="K352" s="6"/>
      <c r="L352" s="6"/>
      <c r="M352" s="160"/>
      <c r="N352" s="9">
        <f t="shared" si="7"/>
        <v>12000</v>
      </c>
      <c r="O352" s="161">
        <f t="shared" si="5"/>
        <v>0</v>
      </c>
    </row>
    <row r="353" spans="2:15">
      <c r="B353" s="159" t="s">
        <v>102</v>
      </c>
      <c r="C353" s="164">
        <v>12000</v>
      </c>
      <c r="D353" s="90"/>
      <c r="E353" s="6">
        <v>12000</v>
      </c>
      <c r="F353" s="6"/>
      <c r="G353" s="6"/>
      <c r="H353" s="6"/>
      <c r="I353" s="6"/>
      <c r="J353" s="6"/>
      <c r="K353" s="6"/>
      <c r="L353" s="6"/>
      <c r="M353" s="160"/>
      <c r="N353" s="9">
        <f t="shared" si="7"/>
        <v>12000</v>
      </c>
      <c r="O353" s="161">
        <f t="shared" si="5"/>
        <v>0</v>
      </c>
    </row>
    <row r="354" spans="2:15">
      <c r="B354" s="159" t="s">
        <v>103</v>
      </c>
      <c r="C354" s="164">
        <v>12000</v>
      </c>
      <c r="D354" s="90"/>
      <c r="E354" s="6">
        <v>12000</v>
      </c>
      <c r="F354" s="6"/>
      <c r="G354" s="6"/>
      <c r="H354" s="6"/>
      <c r="I354" s="6"/>
      <c r="J354" s="6"/>
      <c r="K354" s="6"/>
      <c r="L354" s="6"/>
      <c r="M354" s="160"/>
      <c r="N354" s="9">
        <f t="shared" si="7"/>
        <v>12000</v>
      </c>
      <c r="O354" s="161">
        <f t="shared" si="5"/>
        <v>0</v>
      </c>
    </row>
    <row r="355" spans="2:15">
      <c r="B355" s="159" t="s">
        <v>127</v>
      </c>
      <c r="C355" s="164">
        <v>19000</v>
      </c>
      <c r="D355" s="90"/>
      <c r="E355" s="6"/>
      <c r="F355" s="6"/>
      <c r="G355" s="6"/>
      <c r="H355" s="6"/>
      <c r="I355" s="6"/>
      <c r="J355" s="6"/>
      <c r="K355" s="6"/>
      <c r="L355" s="6">
        <v>19000</v>
      </c>
      <c r="M355" s="160"/>
      <c r="N355" s="9">
        <f t="shared" si="7"/>
        <v>19000</v>
      </c>
      <c r="O355" s="161">
        <f t="shared" si="5"/>
        <v>0</v>
      </c>
    </row>
    <row r="356" spans="2:15">
      <c r="B356" s="159" t="s">
        <v>244</v>
      </c>
      <c r="C356" s="164">
        <v>12000</v>
      </c>
      <c r="D356" s="90"/>
      <c r="E356" s="6">
        <v>12000</v>
      </c>
      <c r="F356" s="6"/>
      <c r="G356" s="6"/>
      <c r="H356" s="6"/>
      <c r="I356" s="6"/>
      <c r="J356" s="6"/>
      <c r="K356" s="6"/>
      <c r="L356" s="6"/>
      <c r="M356" s="160"/>
      <c r="N356" s="9">
        <f t="shared" si="7"/>
        <v>12000</v>
      </c>
      <c r="O356" s="161">
        <f t="shared" si="5"/>
        <v>0</v>
      </c>
    </row>
    <row r="357" spans="2:15">
      <c r="B357" s="159" t="s">
        <v>118</v>
      </c>
      <c r="C357" s="164">
        <v>85750</v>
      </c>
      <c r="D357" s="90"/>
      <c r="E357" s="6"/>
      <c r="F357" s="6">
        <v>2000</v>
      </c>
      <c r="G357" s="6">
        <v>500</v>
      </c>
      <c r="H357" s="6">
        <v>3000</v>
      </c>
      <c r="I357" s="6">
        <v>3000</v>
      </c>
      <c r="J357" s="6">
        <v>11000</v>
      </c>
      <c r="K357" s="6">
        <v>59000</v>
      </c>
      <c r="L357" s="6">
        <v>0</v>
      </c>
      <c r="M357" s="160">
        <v>7250</v>
      </c>
      <c r="N357" s="9">
        <f t="shared" si="7"/>
        <v>85750</v>
      </c>
      <c r="O357" s="161">
        <f t="shared" si="5"/>
        <v>0</v>
      </c>
    </row>
    <row r="358" spans="2:15">
      <c r="B358" s="159" t="s">
        <v>160</v>
      </c>
      <c r="C358" s="164">
        <v>5000</v>
      </c>
      <c r="D358" s="90"/>
      <c r="E358" s="6"/>
      <c r="F358" s="6"/>
      <c r="G358" s="6"/>
      <c r="H358" s="6"/>
      <c r="I358" s="6"/>
      <c r="J358" s="6"/>
      <c r="K358" s="6"/>
      <c r="L358" s="6"/>
      <c r="M358" s="160">
        <v>5000</v>
      </c>
      <c r="N358" s="9">
        <f t="shared" si="7"/>
        <v>5000</v>
      </c>
      <c r="O358" s="161">
        <f t="shared" si="5"/>
        <v>0</v>
      </c>
    </row>
    <row r="359" spans="2:15">
      <c r="B359" s="159" t="s">
        <v>128</v>
      </c>
      <c r="C359" s="164">
        <v>5700</v>
      </c>
      <c r="D359" s="90"/>
      <c r="E359" s="6"/>
      <c r="F359" s="6"/>
      <c r="G359" s="6"/>
      <c r="H359" s="6"/>
      <c r="I359" s="6"/>
      <c r="J359" s="6"/>
      <c r="K359" s="6"/>
      <c r="L359" s="6">
        <v>5700</v>
      </c>
      <c r="M359" s="160"/>
      <c r="N359" s="9">
        <f t="shared" si="7"/>
        <v>5700</v>
      </c>
      <c r="O359" s="161">
        <f t="shared" si="5"/>
        <v>0</v>
      </c>
    </row>
    <row r="360" spans="2:15">
      <c r="B360" s="159" t="s">
        <v>105</v>
      </c>
      <c r="C360" s="164">
        <v>11900</v>
      </c>
      <c r="D360" s="90"/>
      <c r="E360" s="6">
        <v>11900</v>
      </c>
      <c r="F360" s="6"/>
      <c r="G360" s="6"/>
      <c r="H360" s="6"/>
      <c r="I360" s="6"/>
      <c r="J360" s="6"/>
      <c r="K360" s="6"/>
      <c r="L360" s="6"/>
      <c r="M360" s="160"/>
      <c r="N360" s="9">
        <f t="shared" si="7"/>
        <v>11900</v>
      </c>
      <c r="O360" s="161">
        <f t="shared" si="5"/>
        <v>0</v>
      </c>
    </row>
    <row r="361" spans="2:15">
      <c r="B361" s="159" t="s">
        <v>106</v>
      </c>
      <c r="C361" s="164">
        <v>12000</v>
      </c>
      <c r="D361" s="90"/>
      <c r="E361" s="6">
        <v>12000</v>
      </c>
      <c r="F361" s="6"/>
      <c r="G361" s="6"/>
      <c r="H361" s="6"/>
      <c r="I361" s="6"/>
      <c r="J361" s="6"/>
      <c r="K361" s="6"/>
      <c r="L361" s="6"/>
      <c r="M361" s="160"/>
      <c r="N361" s="9">
        <f t="shared" si="7"/>
        <v>12000</v>
      </c>
      <c r="O361" s="161">
        <f t="shared" si="5"/>
        <v>0</v>
      </c>
    </row>
    <row r="362" spans="2:15">
      <c r="B362" s="159" t="s">
        <v>107</v>
      </c>
      <c r="C362" s="164">
        <v>22060</v>
      </c>
      <c r="D362" s="90"/>
      <c r="E362" s="6">
        <v>12000</v>
      </c>
      <c r="F362" s="6">
        <v>2000</v>
      </c>
      <c r="G362" s="6"/>
      <c r="H362" s="6">
        <v>3000</v>
      </c>
      <c r="I362" s="6"/>
      <c r="J362" s="6"/>
      <c r="K362" s="6"/>
      <c r="L362" s="6"/>
      <c r="M362" s="160">
        <v>5060</v>
      </c>
      <c r="N362" s="9">
        <f t="shared" si="7"/>
        <v>22060</v>
      </c>
      <c r="O362" s="161">
        <f t="shared" si="5"/>
        <v>0</v>
      </c>
    </row>
    <row r="363" spans="2:15">
      <c r="B363" s="159" t="s">
        <v>108</v>
      </c>
      <c r="C363" s="164">
        <v>14000</v>
      </c>
      <c r="D363" s="90"/>
      <c r="E363" s="6">
        <v>12000</v>
      </c>
      <c r="F363" s="6">
        <v>2000</v>
      </c>
      <c r="G363" s="6"/>
      <c r="H363" s="6"/>
      <c r="I363" s="6"/>
      <c r="J363" s="6"/>
      <c r="K363" s="6"/>
      <c r="L363" s="6"/>
      <c r="M363" s="160"/>
      <c r="N363" s="9">
        <f t="shared" si="7"/>
        <v>14000</v>
      </c>
      <c r="O363" s="161">
        <f t="shared" si="5"/>
        <v>0</v>
      </c>
    </row>
    <row r="364" spans="2:15">
      <c r="B364" s="159" t="s">
        <v>906</v>
      </c>
      <c r="C364" s="164">
        <v>12000</v>
      </c>
      <c r="D364" s="90"/>
      <c r="E364" s="6">
        <v>12000</v>
      </c>
      <c r="F364" s="6"/>
      <c r="G364" s="6"/>
      <c r="H364" s="6"/>
      <c r="I364" s="6"/>
      <c r="J364" s="6"/>
      <c r="K364" s="6"/>
      <c r="L364" s="6"/>
      <c r="M364" s="160"/>
      <c r="N364" s="9">
        <f t="shared" si="7"/>
        <v>12000</v>
      </c>
      <c r="O364" s="161">
        <f t="shared" si="5"/>
        <v>0</v>
      </c>
    </row>
    <row r="365" spans="2:15">
      <c r="B365" s="159" t="s">
        <v>907</v>
      </c>
      <c r="C365" s="164">
        <v>27450</v>
      </c>
      <c r="D365" s="90"/>
      <c r="E365" s="6">
        <v>12000</v>
      </c>
      <c r="F365" s="6">
        <v>2000</v>
      </c>
      <c r="G365" s="6">
        <v>500</v>
      </c>
      <c r="H365" s="6">
        <v>3000</v>
      </c>
      <c r="I365" s="6">
        <v>3000</v>
      </c>
      <c r="J365" s="6"/>
      <c r="K365" s="6"/>
      <c r="L365" s="6">
        <v>0</v>
      </c>
      <c r="M365" s="160">
        <v>6950</v>
      </c>
      <c r="N365" s="9">
        <f t="shared" si="7"/>
        <v>27450</v>
      </c>
      <c r="O365" s="161">
        <f t="shared" si="5"/>
        <v>0</v>
      </c>
    </row>
    <row r="366" spans="2:15">
      <c r="B366" s="159" t="s">
        <v>111</v>
      </c>
      <c r="C366" s="164">
        <v>21000</v>
      </c>
      <c r="D366" s="90"/>
      <c r="E366" s="6"/>
      <c r="F366" s="6">
        <v>2000</v>
      </c>
      <c r="G366" s="6"/>
      <c r="H366" s="6"/>
      <c r="I366" s="6"/>
      <c r="J366" s="6"/>
      <c r="K366" s="6"/>
      <c r="L366" s="6">
        <v>19000</v>
      </c>
      <c r="M366" s="160">
        <v>0</v>
      </c>
      <c r="N366" s="9">
        <f t="shared" si="7"/>
        <v>21000</v>
      </c>
      <c r="O366" s="161">
        <f t="shared" si="5"/>
        <v>0</v>
      </c>
    </row>
    <row r="367" spans="2:15">
      <c r="C367" s="162"/>
      <c r="D367" s="90"/>
      <c r="E367" s="6"/>
      <c r="F367" s="6"/>
      <c r="G367" s="6"/>
      <c r="H367" s="6"/>
      <c r="I367" s="6"/>
      <c r="J367" s="6"/>
      <c r="K367" s="6"/>
      <c r="L367" s="6"/>
      <c r="M367" s="160"/>
      <c r="N367" s="9">
        <f>SUM(N304:N366)</f>
        <v>1290190</v>
      </c>
      <c r="O367" s="161">
        <f t="shared" si="5"/>
        <v>-1290190</v>
      </c>
    </row>
    <row r="368" spans="2:15">
      <c r="D368" s="90"/>
      <c r="E368" s="6"/>
      <c r="F368" s="6"/>
      <c r="G368" s="6"/>
      <c r="H368" s="6"/>
      <c r="I368" s="6"/>
      <c r="J368" s="6"/>
      <c r="K368" s="6"/>
      <c r="L368" s="6"/>
      <c r="M368" s="160"/>
      <c r="N368" s="9">
        <f t="shared" ref="N368:N377" si="8">SUM(E368:M368)</f>
        <v>0</v>
      </c>
      <c r="O368" s="161">
        <f t="shared" si="5"/>
        <v>0</v>
      </c>
    </row>
    <row r="369" spans="2:15">
      <c r="D369" s="90"/>
      <c r="E369" s="6"/>
      <c r="F369" s="6"/>
      <c r="G369" s="6"/>
      <c r="H369" s="6"/>
      <c r="I369" s="6"/>
      <c r="J369" s="6"/>
      <c r="K369" s="6"/>
      <c r="L369" s="6"/>
      <c r="M369" s="160"/>
      <c r="N369" s="9">
        <f t="shared" si="8"/>
        <v>0</v>
      </c>
      <c r="O369" s="161">
        <f t="shared" ref="O369:O379" si="9">C369-N369</f>
        <v>0</v>
      </c>
    </row>
    <row r="370" spans="2:15">
      <c r="B370" s="166" t="s">
        <v>908</v>
      </c>
      <c r="C370" s="164">
        <v>2400</v>
      </c>
      <c r="D370" s="90"/>
      <c r="E370" s="6"/>
      <c r="F370" s="6"/>
      <c r="G370" s="6"/>
      <c r="H370" s="6"/>
      <c r="I370" s="6"/>
      <c r="J370" s="6"/>
      <c r="K370" s="6"/>
      <c r="L370" s="6"/>
      <c r="M370" s="160"/>
      <c r="N370" s="9">
        <f t="shared" si="8"/>
        <v>0</v>
      </c>
      <c r="O370" s="161">
        <f t="shared" si="9"/>
        <v>2400</v>
      </c>
    </row>
    <row r="371" spans="2:15">
      <c r="B371" s="166" t="s">
        <v>909</v>
      </c>
      <c r="C371" s="164">
        <v>700</v>
      </c>
      <c r="D371" s="90"/>
      <c r="E371" s="6"/>
      <c r="F371" s="6"/>
      <c r="G371" s="6"/>
      <c r="H371" s="6"/>
      <c r="I371" s="6"/>
      <c r="J371" s="6"/>
      <c r="K371" s="6"/>
      <c r="L371" s="6"/>
      <c r="M371" s="160"/>
      <c r="N371" s="9">
        <f t="shared" si="8"/>
        <v>0</v>
      </c>
      <c r="O371" s="161">
        <f t="shared" si="9"/>
        <v>700</v>
      </c>
    </row>
    <row r="372" spans="2:15">
      <c r="B372" s="166" t="s">
        <v>910</v>
      </c>
      <c r="C372" s="164">
        <v>4350</v>
      </c>
      <c r="D372" s="90"/>
      <c r="E372" s="6"/>
      <c r="F372" s="6"/>
      <c r="G372" s="6"/>
      <c r="H372" s="6"/>
      <c r="I372" s="6"/>
      <c r="J372" s="6"/>
      <c r="K372" s="6"/>
      <c r="L372" s="6"/>
      <c r="M372" s="160"/>
      <c r="N372" s="9">
        <f t="shared" si="8"/>
        <v>0</v>
      </c>
      <c r="O372" s="161">
        <f t="shared" si="9"/>
        <v>4350</v>
      </c>
    </row>
    <row r="373" spans="2:15" ht="15.75">
      <c r="B373" s="165" t="s">
        <v>707</v>
      </c>
      <c r="C373" s="164">
        <v>12000</v>
      </c>
      <c r="D373" s="90"/>
      <c r="E373" s="6"/>
      <c r="F373" s="6"/>
      <c r="G373" s="6"/>
      <c r="H373" s="6"/>
      <c r="I373" s="6"/>
      <c r="J373" s="6"/>
      <c r="K373" s="6"/>
      <c r="L373" s="6"/>
      <c r="M373" s="160"/>
      <c r="N373" s="9">
        <f t="shared" si="8"/>
        <v>0</v>
      </c>
      <c r="O373" s="161">
        <f t="shared" si="9"/>
        <v>12000</v>
      </c>
    </row>
    <row r="374" spans="2:15">
      <c r="B374" s="166" t="s">
        <v>911</v>
      </c>
      <c r="C374" s="164">
        <v>1950</v>
      </c>
      <c r="D374" s="90"/>
      <c r="E374" s="6"/>
      <c r="F374" s="6"/>
      <c r="G374" s="6"/>
      <c r="H374" s="6"/>
      <c r="I374" s="6"/>
      <c r="J374" s="6"/>
      <c r="K374" s="6"/>
      <c r="L374" s="6"/>
      <c r="M374" s="160"/>
      <c r="N374" s="9">
        <f t="shared" si="8"/>
        <v>0</v>
      </c>
      <c r="O374" s="161">
        <f t="shared" si="9"/>
        <v>1950</v>
      </c>
    </row>
    <row r="375" spans="2:15">
      <c r="B375" s="166" t="s">
        <v>912</v>
      </c>
      <c r="C375" s="164">
        <v>12000</v>
      </c>
      <c r="D375" s="90"/>
      <c r="E375" s="6"/>
      <c r="F375" s="6"/>
      <c r="G375" s="6"/>
      <c r="H375" s="6"/>
      <c r="I375" s="6"/>
      <c r="J375" s="6"/>
      <c r="K375" s="6"/>
      <c r="L375" s="6"/>
      <c r="M375" s="160"/>
      <c r="N375" s="9">
        <f t="shared" si="8"/>
        <v>0</v>
      </c>
      <c r="O375" s="161">
        <f t="shared" si="9"/>
        <v>12000</v>
      </c>
    </row>
    <row r="376" spans="2:15">
      <c r="B376" s="166" t="s">
        <v>913</v>
      </c>
      <c r="C376" s="164">
        <v>12000</v>
      </c>
      <c r="D376" s="90"/>
      <c r="E376" s="6"/>
      <c r="F376" s="6"/>
      <c r="G376" s="6"/>
      <c r="H376" s="6"/>
      <c r="I376" s="6"/>
      <c r="J376" s="6"/>
      <c r="K376" s="6"/>
      <c r="L376" s="6"/>
      <c r="M376" s="160"/>
      <c r="N376" s="9">
        <f t="shared" si="8"/>
        <v>0</v>
      </c>
      <c r="O376" s="161">
        <f t="shared" si="9"/>
        <v>12000</v>
      </c>
    </row>
    <row r="377" spans="2:15">
      <c r="B377" s="166" t="s">
        <v>913</v>
      </c>
      <c r="C377" s="164">
        <v>30000</v>
      </c>
      <c r="D377" s="90"/>
      <c r="E377" s="6"/>
      <c r="F377" s="6"/>
      <c r="G377" s="6"/>
      <c r="H377" s="6"/>
      <c r="I377" s="6"/>
      <c r="J377" s="6"/>
      <c r="K377" s="6"/>
      <c r="L377" s="6"/>
      <c r="M377" s="160"/>
      <c r="N377" s="9">
        <f t="shared" si="8"/>
        <v>0</v>
      </c>
      <c r="O377" s="161">
        <f t="shared" si="9"/>
        <v>30000</v>
      </c>
    </row>
    <row r="378" spans="2:15">
      <c r="B378" s="166" t="s">
        <v>913</v>
      </c>
      <c r="C378" s="164">
        <v>66700</v>
      </c>
      <c r="D378" s="6"/>
      <c r="O378" s="161">
        <f t="shared" si="9"/>
        <v>66700</v>
      </c>
    </row>
    <row r="379" spans="2:15">
      <c r="B379" s="166" t="s">
        <v>914</v>
      </c>
      <c r="C379" s="164">
        <v>700</v>
      </c>
      <c r="D379" s="6"/>
      <c r="O379" s="161">
        <f t="shared" si="9"/>
        <v>700</v>
      </c>
    </row>
    <row r="380" spans="2:15">
      <c r="B380" s="166" t="s">
        <v>915</v>
      </c>
      <c r="C380" s="164">
        <v>20450</v>
      </c>
      <c r="D380" s="6"/>
    </row>
    <row r="381" spans="2:15">
      <c r="B381" s="166" t="s">
        <v>917</v>
      </c>
      <c r="C381" s="164">
        <v>1600</v>
      </c>
      <c r="D381" s="6"/>
    </row>
    <row r="382" spans="2:15">
      <c r="B382" s="166" t="s">
        <v>918</v>
      </c>
      <c r="C382" s="164">
        <v>5175</v>
      </c>
      <c r="D382" s="6"/>
    </row>
    <row r="383" spans="2:15">
      <c r="B383" s="166" t="s">
        <v>916</v>
      </c>
      <c r="C383" s="164">
        <v>16500</v>
      </c>
      <c r="D383" s="6"/>
    </row>
    <row r="386" spans="3:4">
      <c r="C386" s="162">
        <f>SUM(C3:C385)</f>
        <v>6283610</v>
      </c>
      <c r="D386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E243"/>
  <sheetViews>
    <sheetView topLeftCell="A232" workbookViewId="0">
      <selection activeCell="E245" sqref="E245"/>
    </sheetView>
  </sheetViews>
  <sheetFormatPr defaultRowHeight="15"/>
  <cols>
    <col min="2" max="2" width="30" customWidth="1"/>
  </cols>
  <sheetData>
    <row r="3" spans="2:5">
      <c r="B3" s="171" t="s">
        <v>337</v>
      </c>
      <c r="C3" s="172"/>
      <c r="D3" s="173"/>
      <c r="E3" s="174">
        <v>12000</v>
      </c>
    </row>
    <row r="4" spans="2:5">
      <c r="B4" s="171" t="s">
        <v>346</v>
      </c>
      <c r="C4" s="172"/>
      <c r="D4" s="173"/>
      <c r="E4" s="174">
        <v>14050</v>
      </c>
    </row>
    <row r="5" spans="2:5">
      <c r="B5" s="171" t="s">
        <v>346</v>
      </c>
      <c r="C5" s="172"/>
      <c r="D5" s="173"/>
      <c r="E5" s="174">
        <v>55000</v>
      </c>
    </row>
    <row r="6" spans="2:5">
      <c r="B6" s="171" t="s">
        <v>338</v>
      </c>
      <c r="C6" s="172"/>
      <c r="D6" s="173"/>
      <c r="E6" s="174">
        <v>12000</v>
      </c>
    </row>
    <row r="7" spans="2:5">
      <c r="B7" s="171" t="s">
        <v>174</v>
      </c>
      <c r="C7" s="172"/>
      <c r="D7" s="173"/>
      <c r="E7" s="174">
        <v>12000</v>
      </c>
    </row>
    <row r="8" spans="2:5">
      <c r="B8" s="171" t="s">
        <v>175</v>
      </c>
      <c r="C8" s="172"/>
      <c r="D8" s="173"/>
      <c r="E8" s="174">
        <v>12000</v>
      </c>
    </row>
    <row r="9" spans="2:5">
      <c r="B9" s="171" t="s">
        <v>922</v>
      </c>
      <c r="C9" s="172"/>
      <c r="D9" s="173"/>
      <c r="E9" s="174">
        <v>12000</v>
      </c>
    </row>
    <row r="10" spans="2:5">
      <c r="B10" s="171" t="s">
        <v>177</v>
      </c>
      <c r="C10" s="172"/>
      <c r="D10" s="173"/>
      <c r="E10" s="174">
        <v>12000</v>
      </c>
    </row>
    <row r="11" spans="2:5">
      <c r="B11" s="171" t="s">
        <v>349</v>
      </c>
      <c r="C11" s="172"/>
      <c r="D11" s="173"/>
      <c r="E11" s="174">
        <v>49000</v>
      </c>
    </row>
    <row r="12" spans="2:5">
      <c r="B12" s="171" t="s">
        <v>180</v>
      </c>
      <c r="C12" s="172"/>
      <c r="D12" s="173"/>
      <c r="E12" s="174">
        <v>15000</v>
      </c>
    </row>
    <row r="13" spans="2:5">
      <c r="B13" s="171" t="s">
        <v>181</v>
      </c>
      <c r="C13" s="172"/>
      <c r="D13" s="173"/>
      <c r="E13" s="174">
        <v>86050</v>
      </c>
    </row>
    <row r="14" spans="2:5">
      <c r="B14" s="171" t="s">
        <v>182</v>
      </c>
      <c r="C14" s="172"/>
      <c r="D14" s="173"/>
      <c r="E14" s="174">
        <v>12000</v>
      </c>
    </row>
    <row r="15" spans="2:5">
      <c r="B15" s="171" t="s">
        <v>183</v>
      </c>
      <c r="C15" s="172"/>
      <c r="D15" s="173"/>
      <c r="E15" s="174">
        <v>21000</v>
      </c>
    </row>
    <row r="16" spans="2:5">
      <c r="B16" s="171" t="s">
        <v>184</v>
      </c>
      <c r="C16" s="172"/>
      <c r="D16" s="173"/>
      <c r="E16" s="174">
        <v>17000</v>
      </c>
    </row>
    <row r="17" spans="2:5">
      <c r="B17" s="171" t="s">
        <v>185</v>
      </c>
      <c r="C17" s="172"/>
      <c r="D17" s="173"/>
      <c r="E17" s="174">
        <v>12000</v>
      </c>
    </row>
    <row r="18" spans="2:5">
      <c r="B18" s="171" t="s">
        <v>187</v>
      </c>
      <c r="C18" s="172"/>
      <c r="D18" s="173"/>
      <c r="E18" s="174">
        <v>50500</v>
      </c>
    </row>
    <row r="19" spans="2:5">
      <c r="B19" s="171" t="s">
        <v>231</v>
      </c>
      <c r="C19" s="172"/>
      <c r="D19" s="173"/>
      <c r="E19" s="174">
        <v>74350</v>
      </c>
    </row>
    <row r="20" spans="2:5">
      <c r="B20" s="171" t="s">
        <v>231</v>
      </c>
      <c r="C20" s="172"/>
      <c r="D20" s="173"/>
      <c r="E20" s="174">
        <v>55000</v>
      </c>
    </row>
    <row r="21" spans="2:5">
      <c r="B21" s="171" t="s">
        <v>231</v>
      </c>
      <c r="C21" s="172"/>
      <c r="D21" s="173"/>
      <c r="E21" s="174">
        <v>500</v>
      </c>
    </row>
    <row r="22" spans="2:5">
      <c r="B22" s="171" t="s">
        <v>890</v>
      </c>
      <c r="C22" s="172"/>
      <c r="D22" s="173"/>
      <c r="E22" s="174">
        <v>12000</v>
      </c>
    </row>
    <row r="23" spans="2:5">
      <c r="B23" s="171" t="s">
        <v>188</v>
      </c>
      <c r="C23" s="172"/>
      <c r="D23" s="173"/>
      <c r="E23" s="174">
        <v>12000</v>
      </c>
    </row>
    <row r="24" spans="2:5">
      <c r="B24" s="171" t="s">
        <v>190</v>
      </c>
      <c r="C24" s="172"/>
      <c r="D24" s="173"/>
      <c r="E24" s="174">
        <v>14000</v>
      </c>
    </row>
    <row r="25" spans="2:5">
      <c r="B25" s="171" t="s">
        <v>191</v>
      </c>
      <c r="C25" s="172"/>
      <c r="D25" s="173"/>
      <c r="E25" s="174">
        <v>12000</v>
      </c>
    </row>
    <row r="26" spans="2:5">
      <c r="B26" s="171" t="s">
        <v>193</v>
      </c>
      <c r="C26" s="172"/>
      <c r="D26" s="173"/>
      <c r="E26" s="174">
        <v>12000</v>
      </c>
    </row>
    <row r="27" spans="2:5">
      <c r="B27" s="171" t="s">
        <v>195</v>
      </c>
      <c r="C27" s="172"/>
      <c r="D27" s="173"/>
      <c r="E27" s="174">
        <v>66000</v>
      </c>
    </row>
    <row r="28" spans="2:5">
      <c r="B28" s="171" t="s">
        <v>232</v>
      </c>
      <c r="C28" s="172"/>
      <c r="D28" s="173"/>
      <c r="E28" s="174">
        <v>74350</v>
      </c>
    </row>
    <row r="29" spans="2:5">
      <c r="B29" s="171" t="s">
        <v>232</v>
      </c>
      <c r="C29" s="172"/>
      <c r="D29" s="173"/>
      <c r="E29" s="174">
        <v>55000</v>
      </c>
    </row>
    <row r="30" spans="2:5">
      <c r="B30" s="171" t="s">
        <v>232</v>
      </c>
      <c r="C30" s="172"/>
      <c r="D30" s="173"/>
      <c r="E30" s="174">
        <v>500</v>
      </c>
    </row>
    <row r="31" spans="2:5">
      <c r="B31" s="171" t="s">
        <v>342</v>
      </c>
      <c r="C31" s="172"/>
      <c r="D31" s="173"/>
      <c r="E31" s="174">
        <v>12000</v>
      </c>
    </row>
    <row r="32" spans="2:5">
      <c r="B32" s="171" t="s">
        <v>197</v>
      </c>
      <c r="C32" s="172"/>
      <c r="D32" s="173"/>
      <c r="E32" s="174">
        <v>12000</v>
      </c>
    </row>
    <row r="33" spans="2:5">
      <c r="B33" s="171" t="s">
        <v>923</v>
      </c>
      <c r="C33" s="172"/>
      <c r="D33" s="173"/>
      <c r="E33" s="174">
        <v>12000</v>
      </c>
    </row>
    <row r="34" spans="2:5">
      <c r="B34" s="171" t="s">
        <v>198</v>
      </c>
      <c r="C34" s="172"/>
      <c r="D34" s="173"/>
      <c r="E34" s="174">
        <v>12000</v>
      </c>
    </row>
    <row r="35" spans="2:5">
      <c r="B35" s="171" t="s">
        <v>199</v>
      </c>
      <c r="C35" s="172"/>
      <c r="D35" s="173"/>
      <c r="E35" s="174">
        <v>15000</v>
      </c>
    </row>
    <row r="36" spans="2:5">
      <c r="B36" s="171" t="s">
        <v>233</v>
      </c>
      <c r="C36" s="172"/>
      <c r="D36" s="173"/>
      <c r="E36" s="174">
        <v>25560</v>
      </c>
    </row>
    <row r="37" spans="2:5">
      <c r="B37" s="171" t="s">
        <v>233</v>
      </c>
      <c r="C37" s="172"/>
      <c r="D37" s="173"/>
      <c r="E37" s="174">
        <v>55000</v>
      </c>
    </row>
    <row r="38" spans="2:5">
      <c r="B38" s="171" t="s">
        <v>200</v>
      </c>
      <c r="C38" s="172"/>
      <c r="D38" s="173"/>
      <c r="E38" s="174">
        <v>20000</v>
      </c>
    </row>
    <row r="39" spans="2:5">
      <c r="B39" s="171" t="s">
        <v>200</v>
      </c>
      <c r="C39" s="172"/>
      <c r="D39" s="173"/>
      <c r="E39" s="174">
        <v>34900</v>
      </c>
    </row>
    <row r="40" spans="2:5">
      <c r="B40" s="171" t="s">
        <v>201</v>
      </c>
      <c r="C40" s="172"/>
      <c r="D40" s="173"/>
      <c r="E40" s="174">
        <v>12000</v>
      </c>
    </row>
    <row r="41" spans="2:5">
      <c r="B41" s="171" t="s">
        <v>202</v>
      </c>
      <c r="C41" s="172"/>
      <c r="D41" s="173"/>
      <c r="E41" s="174">
        <v>12000</v>
      </c>
    </row>
    <row r="42" spans="2:5">
      <c r="B42" s="171" t="s">
        <v>203</v>
      </c>
      <c r="C42" s="172"/>
      <c r="D42" s="173"/>
      <c r="E42" s="174">
        <v>19000</v>
      </c>
    </row>
    <row r="43" spans="2:5">
      <c r="B43" s="171" t="s">
        <v>204</v>
      </c>
      <c r="C43" s="172"/>
      <c r="D43" s="173"/>
      <c r="E43" s="174">
        <v>12000</v>
      </c>
    </row>
    <row r="44" spans="2:5">
      <c r="B44" s="171" t="s">
        <v>343</v>
      </c>
      <c r="C44" s="172"/>
      <c r="D44" s="173"/>
      <c r="E44" s="174">
        <v>12000</v>
      </c>
    </row>
    <row r="45" spans="2:5">
      <c r="B45" s="171" t="s">
        <v>234</v>
      </c>
      <c r="C45" s="172"/>
      <c r="D45" s="173"/>
      <c r="E45" s="174">
        <v>21150</v>
      </c>
    </row>
    <row r="46" spans="2:5">
      <c r="B46" s="171" t="s">
        <v>207</v>
      </c>
      <c r="C46" s="172"/>
      <c r="D46" s="173"/>
      <c r="E46" s="174">
        <v>46050</v>
      </c>
    </row>
    <row r="47" spans="2:5">
      <c r="B47" s="171" t="s">
        <v>348</v>
      </c>
      <c r="C47" s="172"/>
      <c r="D47" s="173"/>
      <c r="E47" s="174">
        <v>56550</v>
      </c>
    </row>
    <row r="48" spans="2:5">
      <c r="B48" s="171" t="s">
        <v>209</v>
      </c>
      <c r="C48" s="172"/>
      <c r="D48" s="173"/>
      <c r="E48" s="174">
        <v>12000</v>
      </c>
    </row>
    <row r="49" spans="2:5">
      <c r="B49" s="171" t="s">
        <v>924</v>
      </c>
      <c r="C49" s="172"/>
      <c r="D49" s="173"/>
      <c r="E49" s="174">
        <v>12000</v>
      </c>
    </row>
    <row r="50" spans="2:5">
      <c r="B50" s="171" t="s">
        <v>210</v>
      </c>
      <c r="C50" s="172"/>
      <c r="D50" s="173"/>
      <c r="E50" s="174">
        <v>12000</v>
      </c>
    </row>
    <row r="51" spans="2:5">
      <c r="B51" s="171" t="s">
        <v>211</v>
      </c>
      <c r="C51" s="172"/>
      <c r="D51" s="173"/>
      <c r="E51" s="174">
        <v>55150</v>
      </c>
    </row>
    <row r="52" spans="2:5">
      <c r="B52" s="171" t="s">
        <v>212</v>
      </c>
      <c r="C52" s="172"/>
      <c r="D52" s="173"/>
      <c r="E52" s="174">
        <v>12000</v>
      </c>
    </row>
    <row r="53" spans="2:5">
      <c r="B53" s="171" t="s">
        <v>213</v>
      </c>
      <c r="C53" s="172"/>
      <c r="D53" s="173"/>
      <c r="E53" s="174">
        <v>12000</v>
      </c>
    </row>
    <row r="54" spans="2:5">
      <c r="B54" s="171" t="s">
        <v>925</v>
      </c>
      <c r="C54" s="172"/>
      <c r="D54" s="173"/>
      <c r="E54" s="174">
        <v>8000</v>
      </c>
    </row>
    <row r="55" spans="2:5">
      <c r="B55" s="171" t="s">
        <v>215</v>
      </c>
      <c r="C55" s="172"/>
      <c r="D55" s="173"/>
      <c r="E55" s="174">
        <v>12000</v>
      </c>
    </row>
    <row r="56" spans="2:5">
      <c r="B56" s="171" t="s">
        <v>216</v>
      </c>
      <c r="C56" s="172"/>
      <c r="D56" s="173"/>
      <c r="E56" s="174">
        <v>12000</v>
      </c>
    </row>
    <row r="57" spans="2:5">
      <c r="B57" s="171" t="s">
        <v>218</v>
      </c>
      <c r="C57" s="172"/>
      <c r="D57" s="173"/>
      <c r="E57" s="174">
        <v>12000</v>
      </c>
    </row>
    <row r="58" spans="2:5">
      <c r="B58" s="171" t="s">
        <v>219</v>
      </c>
      <c r="C58" s="172"/>
      <c r="D58" s="173"/>
      <c r="E58" s="174">
        <v>12000</v>
      </c>
    </row>
    <row r="59" spans="2:5">
      <c r="B59" s="171" t="s">
        <v>235</v>
      </c>
      <c r="C59" s="172"/>
      <c r="D59" s="173"/>
      <c r="E59" s="174">
        <v>74350</v>
      </c>
    </row>
    <row r="60" spans="2:5">
      <c r="B60" s="171" t="s">
        <v>235</v>
      </c>
      <c r="C60" s="172"/>
      <c r="D60" s="173"/>
      <c r="E60" s="174">
        <v>19000</v>
      </c>
    </row>
    <row r="61" spans="2:5">
      <c r="B61" s="171" t="s">
        <v>235</v>
      </c>
      <c r="C61" s="172"/>
      <c r="D61" s="173"/>
      <c r="E61" s="174">
        <v>500</v>
      </c>
    </row>
    <row r="62" spans="2:5">
      <c r="B62" s="171" t="s">
        <v>220</v>
      </c>
      <c r="C62" s="172"/>
      <c r="D62" s="173"/>
      <c r="E62" s="174">
        <v>54500</v>
      </c>
    </row>
    <row r="63" spans="2:5">
      <c r="B63" s="171" t="s">
        <v>350</v>
      </c>
      <c r="C63" s="172"/>
      <c r="D63" s="173"/>
      <c r="E63" s="174">
        <v>64400</v>
      </c>
    </row>
    <row r="64" spans="2:5">
      <c r="B64" s="171" t="s">
        <v>926</v>
      </c>
      <c r="C64" s="172"/>
      <c r="D64" s="173"/>
      <c r="E64" s="174">
        <v>12000</v>
      </c>
    </row>
    <row r="65" spans="2:5">
      <c r="B65" s="171" t="s">
        <v>927</v>
      </c>
      <c r="C65" s="172"/>
      <c r="D65" s="173"/>
      <c r="E65" s="174">
        <v>12000</v>
      </c>
    </row>
    <row r="66" spans="2:5">
      <c r="B66" s="171" t="s">
        <v>221</v>
      </c>
      <c r="C66" s="172"/>
      <c r="D66" s="173"/>
      <c r="E66" s="174">
        <v>12000</v>
      </c>
    </row>
    <row r="67" spans="2:5">
      <c r="B67" s="171" t="s">
        <v>928</v>
      </c>
      <c r="C67" s="172"/>
      <c r="D67" s="173"/>
      <c r="E67" s="174">
        <v>12000</v>
      </c>
    </row>
    <row r="68" spans="2:5">
      <c r="B68" s="171" t="s">
        <v>236</v>
      </c>
      <c r="C68" s="172"/>
      <c r="D68" s="173"/>
      <c r="E68" s="174">
        <v>74350</v>
      </c>
    </row>
    <row r="69" spans="2:5">
      <c r="B69" s="171" t="s">
        <v>236</v>
      </c>
      <c r="C69" s="172"/>
      <c r="D69" s="173"/>
      <c r="E69" s="174">
        <v>55000</v>
      </c>
    </row>
    <row r="70" spans="2:5">
      <c r="B70" s="171" t="s">
        <v>236</v>
      </c>
      <c r="C70" s="172"/>
      <c r="D70" s="173"/>
      <c r="E70" s="174">
        <v>500</v>
      </c>
    </row>
    <row r="71" spans="2:5">
      <c r="B71" s="171" t="s">
        <v>225</v>
      </c>
      <c r="C71" s="172"/>
      <c r="D71" s="173"/>
      <c r="E71" s="174">
        <v>22300</v>
      </c>
    </row>
    <row r="72" spans="2:5">
      <c r="B72" s="171" t="s">
        <v>345</v>
      </c>
      <c r="C72" s="172"/>
      <c r="D72" s="173"/>
      <c r="E72" s="174">
        <v>12000</v>
      </c>
    </row>
    <row r="73" spans="2:5">
      <c r="B73" s="171" t="s">
        <v>227</v>
      </c>
      <c r="C73" s="172"/>
      <c r="D73" s="173"/>
      <c r="E73" s="174">
        <v>12000</v>
      </c>
    </row>
    <row r="74" spans="2:5">
      <c r="B74" s="171" t="s">
        <v>228</v>
      </c>
      <c r="C74" s="172"/>
      <c r="D74" s="173"/>
      <c r="E74" s="174">
        <v>12000</v>
      </c>
    </row>
    <row r="75" spans="2:5">
      <c r="B75" s="171" t="s">
        <v>898</v>
      </c>
      <c r="C75" s="172"/>
      <c r="D75" s="173"/>
      <c r="E75" s="174">
        <v>12000</v>
      </c>
    </row>
    <row r="76" spans="2:5">
      <c r="B76" s="171" t="s">
        <v>229</v>
      </c>
      <c r="C76" s="172"/>
      <c r="D76" s="173"/>
      <c r="E76" s="174">
        <v>17000</v>
      </c>
    </row>
    <row r="80" spans="2:5">
      <c r="B80" s="175" t="s">
        <v>311</v>
      </c>
      <c r="C80" s="176"/>
      <c r="D80" s="177"/>
      <c r="E80" s="178">
        <v>55000</v>
      </c>
    </row>
    <row r="81" spans="2:5">
      <c r="B81" s="175" t="s">
        <v>311</v>
      </c>
      <c r="C81" s="176"/>
      <c r="D81" s="177"/>
      <c r="E81" s="178">
        <v>65300</v>
      </c>
    </row>
    <row r="82" spans="2:5">
      <c r="B82" s="175" t="s">
        <v>312</v>
      </c>
      <c r="C82" s="176"/>
      <c r="D82" s="177"/>
      <c r="E82" s="178">
        <v>14350</v>
      </c>
    </row>
    <row r="83" spans="2:5">
      <c r="B83" s="175" t="s">
        <v>312</v>
      </c>
      <c r="C83" s="176"/>
      <c r="D83" s="177"/>
      <c r="E83" s="178">
        <v>5300</v>
      </c>
    </row>
    <row r="84" spans="2:5">
      <c r="B84" s="175" t="s">
        <v>272</v>
      </c>
      <c r="C84" s="176"/>
      <c r="D84" s="177"/>
      <c r="E84" s="178">
        <v>10000</v>
      </c>
    </row>
    <row r="85" spans="2:5">
      <c r="B85" s="175" t="s">
        <v>273</v>
      </c>
      <c r="C85" s="176"/>
      <c r="D85" s="177"/>
      <c r="E85" s="178">
        <v>10000</v>
      </c>
    </row>
    <row r="86" spans="2:5">
      <c r="B86" s="175" t="s">
        <v>274</v>
      </c>
      <c r="C86" s="176"/>
      <c r="D86" s="177"/>
      <c r="E86" s="178">
        <v>10000</v>
      </c>
    </row>
    <row r="87" spans="2:5">
      <c r="B87" s="175" t="s">
        <v>313</v>
      </c>
      <c r="C87" s="176"/>
      <c r="D87" s="177"/>
      <c r="E87" s="178">
        <v>55000</v>
      </c>
    </row>
    <row r="88" spans="2:5">
      <c r="B88" s="175" t="s">
        <v>313</v>
      </c>
      <c r="C88" s="176"/>
      <c r="D88" s="177"/>
      <c r="E88" s="178">
        <v>65300</v>
      </c>
    </row>
    <row r="89" spans="2:5">
      <c r="B89" s="175" t="s">
        <v>929</v>
      </c>
      <c r="C89" s="176"/>
      <c r="D89" s="177"/>
      <c r="E89" s="178">
        <v>2500</v>
      </c>
    </row>
    <row r="90" spans="2:5">
      <c r="B90" s="175" t="s">
        <v>275</v>
      </c>
      <c r="C90" s="176"/>
      <c r="D90" s="177"/>
      <c r="E90" s="178">
        <v>10000</v>
      </c>
    </row>
    <row r="91" spans="2:5">
      <c r="B91" s="175" t="s">
        <v>404</v>
      </c>
      <c r="C91" s="176"/>
      <c r="D91" s="177"/>
      <c r="E91" s="178">
        <v>10000</v>
      </c>
    </row>
    <row r="92" spans="2:5">
      <c r="B92" s="175" t="s">
        <v>930</v>
      </c>
      <c r="C92" s="176"/>
      <c r="D92" s="177"/>
      <c r="E92" s="178">
        <v>10000</v>
      </c>
    </row>
    <row r="93" spans="2:5">
      <c r="B93" s="175" t="s">
        <v>314</v>
      </c>
      <c r="C93" s="176"/>
      <c r="D93" s="177"/>
      <c r="E93" s="178">
        <v>12000</v>
      </c>
    </row>
    <row r="94" spans="2:5">
      <c r="B94" s="175" t="s">
        <v>333</v>
      </c>
      <c r="C94" s="176"/>
      <c r="D94" s="177"/>
      <c r="E94" s="178">
        <v>10000</v>
      </c>
    </row>
    <row r="95" spans="2:5">
      <c r="B95" s="175" t="s">
        <v>408</v>
      </c>
      <c r="C95" s="176"/>
      <c r="D95" s="177"/>
      <c r="E95" s="178">
        <v>10000</v>
      </c>
    </row>
    <row r="96" spans="2:5">
      <c r="B96" s="175" t="s">
        <v>277</v>
      </c>
      <c r="C96" s="176"/>
      <c r="D96" s="177"/>
      <c r="E96" s="178">
        <v>10000</v>
      </c>
    </row>
    <row r="97" spans="2:5">
      <c r="B97" s="175" t="s">
        <v>931</v>
      </c>
      <c r="C97" s="176"/>
      <c r="D97" s="177"/>
      <c r="E97" s="178">
        <v>2000</v>
      </c>
    </row>
    <row r="98" spans="2:5">
      <c r="B98" s="175" t="s">
        <v>278</v>
      </c>
      <c r="C98" s="176"/>
      <c r="D98" s="177"/>
      <c r="E98" s="178">
        <v>13000</v>
      </c>
    </row>
    <row r="99" spans="2:5">
      <c r="B99" s="175" t="s">
        <v>315</v>
      </c>
      <c r="C99" s="176"/>
      <c r="D99" s="177"/>
      <c r="E99" s="178">
        <v>65300</v>
      </c>
    </row>
    <row r="100" spans="2:5">
      <c r="B100" s="175" t="s">
        <v>315</v>
      </c>
      <c r="C100" s="176"/>
      <c r="D100" s="177"/>
      <c r="E100" s="178">
        <v>55000</v>
      </c>
    </row>
    <row r="101" spans="2:5">
      <c r="B101" s="175" t="s">
        <v>279</v>
      </c>
      <c r="C101" s="176"/>
      <c r="D101" s="177"/>
      <c r="E101" s="178">
        <v>10000</v>
      </c>
    </row>
    <row r="102" spans="2:5">
      <c r="B102" s="175" t="s">
        <v>792</v>
      </c>
      <c r="C102" s="176"/>
      <c r="D102" s="177"/>
      <c r="E102" s="178">
        <v>10000</v>
      </c>
    </row>
    <row r="103" spans="2:5">
      <c r="B103" s="175" t="s">
        <v>281</v>
      </c>
      <c r="C103" s="176"/>
      <c r="D103" s="177"/>
      <c r="E103" s="178">
        <v>10000</v>
      </c>
    </row>
    <row r="104" spans="2:5">
      <c r="B104" s="175" t="s">
        <v>282</v>
      </c>
      <c r="C104" s="176"/>
      <c r="D104" s="177"/>
      <c r="E104" s="178">
        <v>10000</v>
      </c>
    </row>
    <row r="105" spans="2:5">
      <c r="B105" s="175" t="s">
        <v>283</v>
      </c>
      <c r="C105" s="176"/>
      <c r="D105" s="177"/>
      <c r="E105" s="178">
        <v>10000</v>
      </c>
    </row>
    <row r="106" spans="2:5">
      <c r="B106" s="175" t="s">
        <v>283</v>
      </c>
      <c r="C106" s="176"/>
      <c r="D106" s="177"/>
      <c r="E106" s="178">
        <v>13150</v>
      </c>
    </row>
    <row r="107" spans="2:5">
      <c r="B107" s="175" t="s">
        <v>316</v>
      </c>
      <c r="C107" s="176"/>
      <c r="D107" s="177"/>
      <c r="E107" s="178">
        <v>55000</v>
      </c>
    </row>
    <row r="108" spans="2:5">
      <c r="B108" s="175" t="s">
        <v>316</v>
      </c>
      <c r="C108" s="176"/>
      <c r="D108" s="177"/>
      <c r="E108" s="178">
        <v>65300</v>
      </c>
    </row>
    <row r="109" spans="2:5">
      <c r="B109" s="175" t="s">
        <v>285</v>
      </c>
      <c r="C109" s="176"/>
      <c r="D109" s="177"/>
      <c r="E109" s="178">
        <v>12500</v>
      </c>
    </row>
    <row r="110" spans="2:5">
      <c r="B110" s="175" t="s">
        <v>285</v>
      </c>
      <c r="C110" s="176"/>
      <c r="D110" s="177"/>
      <c r="E110" s="178">
        <v>12150</v>
      </c>
    </row>
    <row r="111" spans="2:5">
      <c r="B111" s="175" t="s">
        <v>317</v>
      </c>
      <c r="C111" s="176"/>
      <c r="D111" s="177"/>
      <c r="E111" s="178">
        <v>55000</v>
      </c>
    </row>
    <row r="112" spans="2:5">
      <c r="B112" s="175" t="s">
        <v>317</v>
      </c>
      <c r="C112" s="176"/>
      <c r="D112" s="177"/>
      <c r="E112" s="178">
        <v>65300</v>
      </c>
    </row>
    <row r="113" spans="2:5">
      <c r="B113" s="175" t="s">
        <v>318</v>
      </c>
      <c r="C113" s="176"/>
      <c r="D113" s="177"/>
      <c r="E113" s="178">
        <v>55000</v>
      </c>
    </row>
    <row r="114" spans="2:5">
      <c r="B114" s="175" t="s">
        <v>318</v>
      </c>
      <c r="C114" s="176"/>
      <c r="D114" s="177"/>
      <c r="E114" s="178">
        <v>65300</v>
      </c>
    </row>
    <row r="115" spans="2:5">
      <c r="B115" s="175" t="s">
        <v>327</v>
      </c>
      <c r="C115" s="176"/>
      <c r="D115" s="177"/>
      <c r="E115" s="178">
        <v>2000</v>
      </c>
    </row>
    <row r="116" spans="2:5">
      <c r="B116" s="175" t="s">
        <v>288</v>
      </c>
      <c r="C116" s="176"/>
      <c r="D116" s="177"/>
      <c r="E116" s="178">
        <v>10000</v>
      </c>
    </row>
    <row r="117" spans="2:5">
      <c r="B117" s="175" t="s">
        <v>289</v>
      </c>
      <c r="C117" s="176"/>
      <c r="D117" s="177"/>
      <c r="E117" s="178">
        <v>10000</v>
      </c>
    </row>
    <row r="118" spans="2:5">
      <c r="B118" s="175" t="s">
        <v>290</v>
      </c>
      <c r="C118" s="176"/>
      <c r="D118" s="177"/>
      <c r="E118" s="178">
        <v>15300</v>
      </c>
    </row>
    <row r="119" spans="2:5">
      <c r="B119" s="175" t="s">
        <v>291</v>
      </c>
      <c r="C119" s="176"/>
      <c r="D119" s="177"/>
      <c r="E119" s="178">
        <v>10000</v>
      </c>
    </row>
    <row r="120" spans="2:5">
      <c r="B120" s="175" t="s">
        <v>292</v>
      </c>
      <c r="C120" s="176"/>
      <c r="D120" s="177"/>
      <c r="E120" s="178">
        <v>10000</v>
      </c>
    </row>
    <row r="121" spans="2:5">
      <c r="B121" s="175" t="s">
        <v>295</v>
      </c>
      <c r="C121" s="176"/>
      <c r="D121" s="177"/>
      <c r="E121" s="178">
        <v>10000</v>
      </c>
    </row>
    <row r="122" spans="2:5">
      <c r="B122" s="175" t="s">
        <v>296</v>
      </c>
      <c r="C122" s="176"/>
      <c r="D122" s="177"/>
      <c r="E122" s="178">
        <v>12000</v>
      </c>
    </row>
    <row r="123" spans="2:5">
      <c r="B123" s="175" t="s">
        <v>932</v>
      </c>
      <c r="C123" s="176"/>
      <c r="D123" s="177"/>
      <c r="E123" s="178">
        <v>10000</v>
      </c>
    </row>
    <row r="124" spans="2:5">
      <c r="B124" s="175" t="s">
        <v>297</v>
      </c>
      <c r="C124" s="176"/>
      <c r="D124" s="177"/>
      <c r="E124" s="178">
        <v>10000</v>
      </c>
    </row>
    <row r="125" spans="2:5">
      <c r="B125" s="175" t="s">
        <v>298</v>
      </c>
      <c r="C125" s="176"/>
      <c r="D125" s="177"/>
      <c r="E125" s="178">
        <v>10000</v>
      </c>
    </row>
    <row r="126" spans="2:5">
      <c r="B126" s="175" t="s">
        <v>299</v>
      </c>
      <c r="C126" s="176"/>
      <c r="D126" s="177"/>
      <c r="E126" s="178">
        <v>10500</v>
      </c>
    </row>
    <row r="127" spans="2:5">
      <c r="B127" s="175" t="s">
        <v>320</v>
      </c>
      <c r="C127" s="176"/>
      <c r="D127" s="177"/>
      <c r="E127" s="178">
        <v>19000</v>
      </c>
    </row>
    <row r="128" spans="2:5">
      <c r="B128" s="175" t="s">
        <v>300</v>
      </c>
      <c r="C128" s="176"/>
      <c r="D128" s="177"/>
      <c r="E128" s="178">
        <v>10500</v>
      </c>
    </row>
    <row r="129" spans="2:5">
      <c r="B129" s="175" t="s">
        <v>301</v>
      </c>
      <c r="C129" s="176"/>
      <c r="D129" s="177"/>
      <c r="E129" s="178">
        <v>10000</v>
      </c>
    </row>
    <row r="130" spans="2:5">
      <c r="B130" s="175" t="s">
        <v>303</v>
      </c>
      <c r="C130" s="176"/>
      <c r="D130" s="177"/>
      <c r="E130" s="178">
        <v>75300</v>
      </c>
    </row>
    <row r="131" spans="2:5">
      <c r="B131" s="175" t="s">
        <v>304</v>
      </c>
      <c r="C131" s="176"/>
      <c r="D131" s="177"/>
      <c r="E131" s="178">
        <v>10000</v>
      </c>
    </row>
    <row r="132" spans="2:5">
      <c r="B132" s="175" t="s">
        <v>305</v>
      </c>
      <c r="C132" s="176"/>
      <c r="D132" s="177"/>
      <c r="E132" s="178">
        <v>10000</v>
      </c>
    </row>
    <row r="133" spans="2:5">
      <c r="B133" s="175" t="s">
        <v>306</v>
      </c>
      <c r="C133" s="176"/>
      <c r="D133" s="177"/>
      <c r="E133" s="178">
        <v>15300</v>
      </c>
    </row>
    <row r="134" spans="2:5">
      <c r="B134" s="175" t="s">
        <v>307</v>
      </c>
      <c r="C134" s="176"/>
      <c r="D134" s="177"/>
      <c r="E134" s="178">
        <v>24650</v>
      </c>
    </row>
    <row r="135" spans="2:5">
      <c r="B135" s="175" t="s">
        <v>307</v>
      </c>
      <c r="C135" s="176"/>
      <c r="D135" s="177"/>
      <c r="E135" s="178">
        <v>15300</v>
      </c>
    </row>
    <row r="136" spans="2:5">
      <c r="B136" s="175" t="s">
        <v>308</v>
      </c>
      <c r="C136" s="176"/>
      <c r="D136" s="177"/>
      <c r="E136" s="178">
        <v>10000</v>
      </c>
    </row>
    <row r="137" spans="2:5">
      <c r="B137" s="175" t="s">
        <v>321</v>
      </c>
      <c r="C137" s="176"/>
      <c r="D137" s="177"/>
      <c r="E137" s="178">
        <v>14350</v>
      </c>
    </row>
    <row r="138" spans="2:5">
      <c r="B138" s="175" t="s">
        <v>321</v>
      </c>
      <c r="C138" s="176"/>
      <c r="D138" s="177"/>
      <c r="E138" s="178">
        <v>5300</v>
      </c>
    </row>
    <row r="139" spans="2:5">
      <c r="B139" s="175" t="s">
        <v>785</v>
      </c>
      <c r="C139" s="176"/>
      <c r="D139" s="177"/>
      <c r="E139" s="178">
        <v>13000</v>
      </c>
    </row>
    <row r="140" spans="2:5">
      <c r="B140" s="175" t="s">
        <v>328</v>
      </c>
      <c r="C140" s="176"/>
      <c r="D140" s="177"/>
      <c r="E140" s="178">
        <v>3000</v>
      </c>
    </row>
    <row r="141" spans="2:5">
      <c r="B141" s="175" t="s">
        <v>309</v>
      </c>
      <c r="C141" s="176"/>
      <c r="D141" s="177"/>
      <c r="E141" s="178">
        <v>10000</v>
      </c>
    </row>
    <row r="144" spans="2:5">
      <c r="B144" s="179" t="s">
        <v>796</v>
      </c>
      <c r="C144" s="180" t="s">
        <v>784</v>
      </c>
      <c r="D144" s="181" t="s">
        <v>933</v>
      </c>
      <c r="E144" s="182">
        <v>9000</v>
      </c>
    </row>
    <row r="145" spans="2:5">
      <c r="B145" s="179" t="s">
        <v>797</v>
      </c>
      <c r="C145" s="180" t="s">
        <v>784</v>
      </c>
      <c r="D145" s="181" t="s">
        <v>934</v>
      </c>
      <c r="E145" s="182">
        <v>9000</v>
      </c>
    </row>
    <row r="146" spans="2:5">
      <c r="B146" s="179" t="s">
        <v>798</v>
      </c>
      <c r="C146" s="180" t="s">
        <v>784</v>
      </c>
      <c r="D146" s="181" t="s">
        <v>935</v>
      </c>
      <c r="E146" s="182">
        <v>9000</v>
      </c>
    </row>
    <row r="147" spans="2:5">
      <c r="B147" s="179" t="s">
        <v>799</v>
      </c>
      <c r="C147" s="180" t="s">
        <v>784</v>
      </c>
      <c r="D147" s="181" t="s">
        <v>936</v>
      </c>
      <c r="E147" s="182">
        <v>9000</v>
      </c>
    </row>
    <row r="148" spans="2:5">
      <c r="B148" s="179" t="s">
        <v>806</v>
      </c>
      <c r="C148" s="180" t="s">
        <v>784</v>
      </c>
      <c r="D148" s="181" t="s">
        <v>937</v>
      </c>
      <c r="E148" s="182">
        <v>49300</v>
      </c>
    </row>
    <row r="149" spans="2:5">
      <c r="B149" s="179" t="s">
        <v>807</v>
      </c>
      <c r="C149" s="180" t="s">
        <v>784</v>
      </c>
      <c r="D149" s="181" t="s">
        <v>938</v>
      </c>
      <c r="E149" s="182">
        <v>9000</v>
      </c>
    </row>
    <row r="150" spans="2:5">
      <c r="B150" s="179" t="s">
        <v>380</v>
      </c>
      <c r="C150" s="180" t="s">
        <v>784</v>
      </c>
      <c r="D150" s="181" t="s">
        <v>939</v>
      </c>
      <c r="E150" s="182">
        <v>49000</v>
      </c>
    </row>
    <row r="151" spans="2:5">
      <c r="B151" s="179" t="s">
        <v>810</v>
      </c>
      <c r="C151" s="180" t="s">
        <v>784</v>
      </c>
      <c r="D151" s="181" t="s">
        <v>940</v>
      </c>
      <c r="E151" s="182">
        <v>49000</v>
      </c>
    </row>
    <row r="152" spans="2:5">
      <c r="B152" s="179" t="s">
        <v>941</v>
      </c>
      <c r="C152" s="180" t="s">
        <v>784</v>
      </c>
      <c r="D152" s="181" t="s">
        <v>942</v>
      </c>
      <c r="E152" s="182">
        <v>9000</v>
      </c>
    </row>
    <row r="153" spans="2:5">
      <c r="B153" s="179" t="s">
        <v>381</v>
      </c>
      <c r="C153" s="180" t="s">
        <v>784</v>
      </c>
      <c r="D153" s="181" t="s">
        <v>943</v>
      </c>
      <c r="E153" s="182">
        <v>9000</v>
      </c>
    </row>
    <row r="154" spans="2:5">
      <c r="B154" s="179" t="s">
        <v>381</v>
      </c>
      <c r="C154" s="180" t="s">
        <v>784</v>
      </c>
      <c r="D154" s="181" t="s">
        <v>944</v>
      </c>
      <c r="E154" s="182">
        <v>9000</v>
      </c>
    </row>
    <row r="155" spans="2:5">
      <c r="B155" s="179" t="s">
        <v>945</v>
      </c>
      <c r="C155" s="180" t="s">
        <v>784</v>
      </c>
      <c r="D155" s="181" t="s">
        <v>946</v>
      </c>
      <c r="E155" s="182">
        <v>9000</v>
      </c>
    </row>
    <row r="156" spans="2:5">
      <c r="B156" s="179" t="s">
        <v>813</v>
      </c>
      <c r="C156" s="180" t="s">
        <v>784</v>
      </c>
      <c r="D156" s="181" t="s">
        <v>947</v>
      </c>
      <c r="E156" s="182">
        <v>11000</v>
      </c>
    </row>
    <row r="157" spans="2:5">
      <c r="B157" s="179" t="s">
        <v>814</v>
      </c>
      <c r="C157" s="180" t="s">
        <v>784</v>
      </c>
      <c r="D157" s="181" t="s">
        <v>948</v>
      </c>
      <c r="E157" s="182">
        <v>9000</v>
      </c>
    </row>
    <row r="158" spans="2:5">
      <c r="B158" s="179" t="s">
        <v>816</v>
      </c>
      <c r="C158" s="180" t="s">
        <v>784</v>
      </c>
      <c r="D158" s="181" t="s">
        <v>949</v>
      </c>
      <c r="E158" s="182">
        <v>9000</v>
      </c>
    </row>
    <row r="159" spans="2:5">
      <c r="B159" s="179" t="s">
        <v>819</v>
      </c>
      <c r="C159" s="180" t="s">
        <v>784</v>
      </c>
      <c r="D159" s="181" t="s">
        <v>950</v>
      </c>
      <c r="E159" s="182">
        <v>9000</v>
      </c>
    </row>
    <row r="160" spans="2:5">
      <c r="B160" s="179" t="s">
        <v>821</v>
      </c>
      <c r="C160" s="180" t="s">
        <v>784</v>
      </c>
      <c r="D160" s="181" t="s">
        <v>951</v>
      </c>
      <c r="E160" s="182">
        <v>9000</v>
      </c>
    </row>
    <row r="161" spans="2:5">
      <c r="B161" s="179" t="s">
        <v>822</v>
      </c>
      <c r="C161" s="180" t="s">
        <v>784</v>
      </c>
      <c r="D161" s="181" t="s">
        <v>952</v>
      </c>
      <c r="E161" s="182">
        <v>14300</v>
      </c>
    </row>
    <row r="162" spans="2:5">
      <c r="B162" s="179" t="s">
        <v>822</v>
      </c>
      <c r="C162" s="180" t="s">
        <v>784</v>
      </c>
      <c r="D162" s="181" t="s">
        <v>953</v>
      </c>
      <c r="E162" s="182">
        <v>16300</v>
      </c>
    </row>
    <row r="163" spans="2:5">
      <c r="B163" s="179" t="s">
        <v>954</v>
      </c>
      <c r="C163" s="180" t="s">
        <v>784</v>
      </c>
      <c r="D163" s="181" t="s">
        <v>955</v>
      </c>
      <c r="E163" s="182">
        <v>9000</v>
      </c>
    </row>
    <row r="164" spans="2:5">
      <c r="B164" s="179" t="s">
        <v>824</v>
      </c>
      <c r="C164" s="180" t="s">
        <v>784</v>
      </c>
      <c r="D164" s="181" t="s">
        <v>956</v>
      </c>
      <c r="E164" s="182">
        <v>9000</v>
      </c>
    </row>
    <row r="165" spans="2:5">
      <c r="B165" s="179" t="s">
        <v>826</v>
      </c>
      <c r="C165" s="180" t="s">
        <v>784</v>
      </c>
      <c r="D165" s="181" t="s">
        <v>957</v>
      </c>
      <c r="E165" s="182">
        <v>9000</v>
      </c>
    </row>
    <row r="166" spans="2:5">
      <c r="B166" s="179" t="s">
        <v>958</v>
      </c>
      <c r="C166" s="180" t="s">
        <v>784</v>
      </c>
      <c r="D166" s="181" t="s">
        <v>959</v>
      </c>
      <c r="E166" s="182">
        <v>9000</v>
      </c>
    </row>
    <row r="167" spans="2:5">
      <c r="B167" s="179" t="s">
        <v>828</v>
      </c>
      <c r="C167" s="180" t="s">
        <v>784</v>
      </c>
      <c r="D167" s="181" t="s">
        <v>960</v>
      </c>
      <c r="E167" s="182">
        <v>9000</v>
      </c>
    </row>
    <row r="168" spans="2:5">
      <c r="B168" s="179" t="s">
        <v>830</v>
      </c>
      <c r="C168" s="180" t="s">
        <v>784</v>
      </c>
      <c r="D168" s="181" t="s">
        <v>961</v>
      </c>
      <c r="E168" s="182">
        <v>2000</v>
      </c>
    </row>
    <row r="169" spans="2:5">
      <c r="B169" s="179" t="s">
        <v>832</v>
      </c>
      <c r="C169" s="180" t="s">
        <v>784</v>
      </c>
      <c r="D169" s="181" t="s">
        <v>962</v>
      </c>
      <c r="E169" s="182">
        <v>9000</v>
      </c>
    </row>
    <row r="170" spans="2:5">
      <c r="B170" s="179" t="s">
        <v>833</v>
      </c>
      <c r="C170" s="180" t="s">
        <v>784</v>
      </c>
      <c r="D170" s="181" t="s">
        <v>963</v>
      </c>
      <c r="E170" s="182">
        <v>9000</v>
      </c>
    </row>
    <row r="171" spans="2:5">
      <c r="B171" s="179" t="s">
        <v>838</v>
      </c>
      <c r="C171" s="180" t="s">
        <v>784</v>
      </c>
      <c r="D171" s="181" t="s">
        <v>964</v>
      </c>
      <c r="E171" s="182">
        <v>11000</v>
      </c>
    </row>
    <row r="172" spans="2:5">
      <c r="B172" s="179" t="s">
        <v>387</v>
      </c>
      <c r="C172" s="180" t="s">
        <v>784</v>
      </c>
      <c r="D172" s="181" t="s">
        <v>965</v>
      </c>
      <c r="E172" s="182">
        <v>9000</v>
      </c>
    </row>
    <row r="173" spans="2:5">
      <c r="B173" s="179" t="s">
        <v>840</v>
      </c>
      <c r="C173" s="180" t="s">
        <v>784</v>
      </c>
      <c r="D173" s="181" t="s">
        <v>966</v>
      </c>
      <c r="E173" s="182">
        <v>9000</v>
      </c>
    </row>
    <row r="174" spans="2:5">
      <c r="B174" s="179" t="s">
        <v>843</v>
      </c>
      <c r="C174" s="180" t="s">
        <v>784</v>
      </c>
      <c r="D174" s="181" t="s">
        <v>967</v>
      </c>
      <c r="E174" s="182">
        <v>9000</v>
      </c>
    </row>
    <row r="175" spans="2:5">
      <c r="B175" s="179" t="s">
        <v>844</v>
      </c>
      <c r="C175" s="180" t="s">
        <v>784</v>
      </c>
      <c r="D175" s="181" t="s">
        <v>968</v>
      </c>
      <c r="E175" s="182">
        <v>9000</v>
      </c>
    </row>
    <row r="176" spans="2:5">
      <c r="B176" s="179" t="s">
        <v>389</v>
      </c>
      <c r="C176" s="180" t="s">
        <v>784</v>
      </c>
      <c r="D176" s="181" t="s">
        <v>969</v>
      </c>
      <c r="E176" s="182">
        <v>49000</v>
      </c>
    </row>
    <row r="177" spans="2:5">
      <c r="B177" s="179" t="s">
        <v>847</v>
      </c>
      <c r="C177" s="180" t="s">
        <v>784</v>
      </c>
      <c r="D177" s="181" t="s">
        <v>970</v>
      </c>
      <c r="E177" s="182">
        <v>9000</v>
      </c>
    </row>
    <row r="178" spans="2:5">
      <c r="B178" s="179" t="s">
        <v>971</v>
      </c>
      <c r="C178" s="180" t="s">
        <v>784</v>
      </c>
      <c r="D178" s="181" t="s">
        <v>972</v>
      </c>
      <c r="E178" s="182">
        <v>9000</v>
      </c>
    </row>
    <row r="179" spans="2:5">
      <c r="B179" s="179" t="s">
        <v>973</v>
      </c>
      <c r="C179" s="180" t="s">
        <v>784</v>
      </c>
      <c r="D179" s="181" t="s">
        <v>974</v>
      </c>
      <c r="E179" s="182">
        <v>9000</v>
      </c>
    </row>
    <row r="180" spans="2:5">
      <c r="B180" s="179" t="s">
        <v>975</v>
      </c>
      <c r="C180" s="180" t="s">
        <v>784</v>
      </c>
      <c r="D180" s="181" t="s">
        <v>976</v>
      </c>
      <c r="E180" s="182">
        <v>9000</v>
      </c>
    </row>
    <row r="181" spans="2:5">
      <c r="B181" s="179" t="s">
        <v>849</v>
      </c>
      <c r="C181" s="180" t="s">
        <v>784</v>
      </c>
      <c r="D181" s="181" t="s">
        <v>977</v>
      </c>
      <c r="E181" s="182">
        <v>9000</v>
      </c>
    </row>
    <row r="182" spans="2:5">
      <c r="B182" s="179" t="s">
        <v>850</v>
      </c>
      <c r="C182" s="180" t="s">
        <v>784</v>
      </c>
      <c r="D182" s="181" t="s">
        <v>978</v>
      </c>
      <c r="E182" s="182">
        <v>11500</v>
      </c>
    </row>
    <row r="183" spans="2:5">
      <c r="B183" s="179" t="s">
        <v>854</v>
      </c>
      <c r="C183" s="180" t="s">
        <v>784</v>
      </c>
      <c r="D183" s="181" t="s">
        <v>979</v>
      </c>
      <c r="E183" s="182">
        <v>11000</v>
      </c>
    </row>
    <row r="184" spans="2:5">
      <c r="B184" s="179" t="s">
        <v>855</v>
      </c>
      <c r="C184" s="180" t="s">
        <v>784</v>
      </c>
      <c r="D184" s="181" t="s">
        <v>980</v>
      </c>
      <c r="E184" s="182">
        <v>2000</v>
      </c>
    </row>
    <row r="185" spans="2:5">
      <c r="B185" s="179" t="s">
        <v>856</v>
      </c>
      <c r="C185" s="180" t="s">
        <v>784</v>
      </c>
      <c r="D185" s="181" t="s">
        <v>981</v>
      </c>
      <c r="E185" s="182">
        <v>9000</v>
      </c>
    </row>
    <row r="186" spans="2:5">
      <c r="B186" s="179" t="s">
        <v>392</v>
      </c>
      <c r="C186" s="180" t="s">
        <v>784</v>
      </c>
      <c r="D186" s="181" t="s">
        <v>982</v>
      </c>
      <c r="E186" s="182">
        <v>9000</v>
      </c>
    </row>
    <row r="187" spans="2:5">
      <c r="B187" s="179" t="s">
        <v>859</v>
      </c>
      <c r="C187" s="180" t="s">
        <v>784</v>
      </c>
      <c r="D187" s="181" t="s">
        <v>983</v>
      </c>
      <c r="E187" s="182">
        <v>9000</v>
      </c>
    </row>
    <row r="188" spans="2:5">
      <c r="B188" s="179" t="s">
        <v>860</v>
      </c>
      <c r="C188" s="180" t="s">
        <v>784</v>
      </c>
      <c r="D188" s="181" t="s">
        <v>984</v>
      </c>
      <c r="E188" s="182">
        <v>9000</v>
      </c>
    </row>
    <row r="189" spans="2:5">
      <c r="B189" s="179" t="s">
        <v>862</v>
      </c>
      <c r="C189" s="180" t="s">
        <v>784</v>
      </c>
      <c r="D189" s="181" t="s">
        <v>985</v>
      </c>
      <c r="E189" s="182">
        <v>9000</v>
      </c>
    </row>
    <row r="190" spans="2:5">
      <c r="B190" s="179" t="s">
        <v>393</v>
      </c>
      <c r="C190" s="180" t="s">
        <v>784</v>
      </c>
      <c r="D190" s="181" t="s">
        <v>986</v>
      </c>
      <c r="E190" s="182">
        <v>9000</v>
      </c>
    </row>
    <row r="195" spans="2:5">
      <c r="B195" s="184" t="s">
        <v>865</v>
      </c>
      <c r="C195" s="185" t="s">
        <v>784</v>
      </c>
      <c r="D195" s="186" t="s">
        <v>987</v>
      </c>
      <c r="E195" s="187">
        <v>11000</v>
      </c>
    </row>
    <row r="196" spans="2:5">
      <c r="B196" s="184" t="s">
        <v>988</v>
      </c>
      <c r="C196" s="185" t="s">
        <v>784</v>
      </c>
      <c r="D196" s="186" t="s">
        <v>989</v>
      </c>
      <c r="E196" s="187">
        <v>9000</v>
      </c>
    </row>
    <row r="197" spans="2:5">
      <c r="B197" s="184" t="s">
        <v>990</v>
      </c>
      <c r="C197" s="185" t="s">
        <v>784</v>
      </c>
      <c r="D197" s="186" t="s">
        <v>991</v>
      </c>
      <c r="E197" s="187">
        <v>9000</v>
      </c>
    </row>
    <row r="198" spans="2:5">
      <c r="B198" s="184" t="s">
        <v>992</v>
      </c>
      <c r="C198" s="185" t="s">
        <v>784</v>
      </c>
      <c r="D198" s="186" t="s">
        <v>993</v>
      </c>
      <c r="E198" s="187">
        <v>24500</v>
      </c>
    </row>
    <row r="199" spans="2:5">
      <c r="B199" s="184" t="s">
        <v>994</v>
      </c>
      <c r="C199" s="185" t="s">
        <v>784</v>
      </c>
      <c r="D199" s="186" t="s">
        <v>995</v>
      </c>
      <c r="E199" s="187">
        <v>9000</v>
      </c>
    </row>
    <row r="200" spans="2:5">
      <c r="B200" s="184" t="s">
        <v>996</v>
      </c>
      <c r="C200" s="185" t="s">
        <v>784</v>
      </c>
      <c r="D200" s="186" t="s">
        <v>997</v>
      </c>
      <c r="E200" s="187">
        <v>9000</v>
      </c>
    </row>
    <row r="201" spans="2:5">
      <c r="B201" s="184" t="s">
        <v>998</v>
      </c>
      <c r="C201" s="185" t="s">
        <v>784</v>
      </c>
      <c r="D201" s="186" t="s">
        <v>999</v>
      </c>
      <c r="E201" s="187">
        <v>9000</v>
      </c>
    </row>
    <row r="202" spans="2:5">
      <c r="B202" s="184" t="s">
        <v>1000</v>
      </c>
      <c r="C202" s="185" t="s">
        <v>784</v>
      </c>
      <c r="D202" s="186" t="s">
        <v>1001</v>
      </c>
      <c r="E202" s="187">
        <v>9000</v>
      </c>
    </row>
    <row r="203" spans="2:5">
      <c r="B203" s="184" t="s">
        <v>1002</v>
      </c>
      <c r="C203" s="185" t="s">
        <v>784</v>
      </c>
      <c r="D203" s="186" t="s">
        <v>1003</v>
      </c>
      <c r="E203" s="187">
        <v>20650</v>
      </c>
    </row>
    <row r="204" spans="2:5">
      <c r="B204" s="184" t="s">
        <v>869</v>
      </c>
      <c r="C204" s="185" t="s">
        <v>784</v>
      </c>
      <c r="D204" s="186" t="s">
        <v>1004</v>
      </c>
      <c r="E204" s="187">
        <v>9000</v>
      </c>
    </row>
    <row r="205" spans="2:5">
      <c r="B205" s="184" t="s">
        <v>1005</v>
      </c>
      <c r="C205" s="185" t="s">
        <v>784</v>
      </c>
      <c r="D205" s="186" t="s">
        <v>1006</v>
      </c>
      <c r="E205" s="187">
        <v>9000</v>
      </c>
    </row>
    <row r="206" spans="2:5">
      <c r="B206" s="184" t="s">
        <v>1007</v>
      </c>
      <c r="C206" s="185" t="s">
        <v>784</v>
      </c>
      <c r="D206" s="186" t="s">
        <v>1008</v>
      </c>
      <c r="E206" s="187">
        <v>9000</v>
      </c>
    </row>
    <row r="207" spans="2:5">
      <c r="B207" s="184" t="s">
        <v>872</v>
      </c>
      <c r="C207" s="185" t="s">
        <v>784</v>
      </c>
      <c r="D207" s="186" t="s">
        <v>1009</v>
      </c>
      <c r="E207" s="187">
        <v>24000</v>
      </c>
    </row>
    <row r="208" spans="2:5">
      <c r="B208" s="184" t="s">
        <v>1010</v>
      </c>
      <c r="C208" s="185" t="s">
        <v>784</v>
      </c>
      <c r="D208" s="186" t="s">
        <v>786</v>
      </c>
      <c r="E208" s="187">
        <v>9000</v>
      </c>
    </row>
    <row r="209" spans="2:5">
      <c r="B209" s="184" t="s">
        <v>1011</v>
      </c>
      <c r="C209" s="185" t="s">
        <v>784</v>
      </c>
      <c r="D209" s="186" t="s">
        <v>1012</v>
      </c>
      <c r="E209" s="187">
        <v>4500</v>
      </c>
    </row>
    <row r="210" spans="2:5">
      <c r="B210" s="184" t="s">
        <v>1013</v>
      </c>
      <c r="C210" s="185" t="s">
        <v>784</v>
      </c>
      <c r="D210" s="186" t="s">
        <v>1014</v>
      </c>
      <c r="E210" s="187">
        <v>9000</v>
      </c>
    </row>
    <row r="211" spans="2:5">
      <c r="B211" s="184" t="s">
        <v>1015</v>
      </c>
      <c r="C211" s="185" t="s">
        <v>784</v>
      </c>
      <c r="D211" s="186" t="s">
        <v>1016</v>
      </c>
      <c r="E211" s="187">
        <v>9000</v>
      </c>
    </row>
    <row r="212" spans="2:5">
      <c r="B212" s="184" t="s">
        <v>1017</v>
      </c>
      <c r="C212" s="185" t="s">
        <v>784</v>
      </c>
      <c r="D212" s="186" t="s">
        <v>1018</v>
      </c>
      <c r="E212" s="187">
        <v>9000</v>
      </c>
    </row>
    <row r="213" spans="2:5">
      <c r="B213" s="184" t="s">
        <v>1019</v>
      </c>
      <c r="C213" s="185" t="s">
        <v>784</v>
      </c>
      <c r="D213" s="186" t="s">
        <v>1020</v>
      </c>
      <c r="E213" s="187">
        <v>9000</v>
      </c>
    </row>
    <row r="214" spans="2:5">
      <c r="B214" s="184" t="s">
        <v>1021</v>
      </c>
      <c r="C214" s="185" t="s">
        <v>784</v>
      </c>
      <c r="D214" s="186" t="s">
        <v>1022</v>
      </c>
      <c r="E214" s="187">
        <v>9000</v>
      </c>
    </row>
    <row r="215" spans="2:5">
      <c r="B215" s="184" t="s">
        <v>875</v>
      </c>
      <c r="C215" s="185" t="s">
        <v>784</v>
      </c>
      <c r="D215" s="186" t="s">
        <v>1023</v>
      </c>
      <c r="E215" s="187">
        <v>9000</v>
      </c>
    </row>
    <row r="216" spans="2:5">
      <c r="B216" s="184" t="s">
        <v>1024</v>
      </c>
      <c r="C216" s="185" t="s">
        <v>784</v>
      </c>
      <c r="D216" s="186" t="s">
        <v>1025</v>
      </c>
      <c r="E216" s="187">
        <v>9000</v>
      </c>
    </row>
    <row r="217" spans="2:5">
      <c r="B217" s="184" t="s">
        <v>1026</v>
      </c>
      <c r="C217" s="185" t="s">
        <v>784</v>
      </c>
      <c r="D217" s="186" t="s">
        <v>1027</v>
      </c>
      <c r="E217" s="187">
        <v>9000</v>
      </c>
    </row>
    <row r="218" spans="2:5">
      <c r="B218" s="184" t="s">
        <v>876</v>
      </c>
      <c r="C218" s="185" t="s">
        <v>784</v>
      </c>
      <c r="D218" s="186" t="s">
        <v>787</v>
      </c>
      <c r="E218" s="187">
        <v>9000</v>
      </c>
    </row>
    <row r="219" spans="2:5">
      <c r="B219" s="184" t="s">
        <v>1028</v>
      </c>
      <c r="C219" s="185" t="s">
        <v>784</v>
      </c>
      <c r="D219" s="186" t="s">
        <v>791</v>
      </c>
      <c r="E219" s="187">
        <v>14300</v>
      </c>
    </row>
    <row r="220" spans="2:5">
      <c r="B220" s="184" t="s">
        <v>1029</v>
      </c>
      <c r="C220" s="185" t="s">
        <v>784</v>
      </c>
      <c r="D220" s="186" t="s">
        <v>1030</v>
      </c>
      <c r="E220" s="187">
        <v>24500</v>
      </c>
    </row>
    <row r="221" spans="2:5">
      <c r="B221" s="184" t="s">
        <v>881</v>
      </c>
      <c r="C221" s="185" t="s">
        <v>784</v>
      </c>
      <c r="D221" s="186" t="s">
        <v>1031</v>
      </c>
      <c r="E221" s="187">
        <v>9000</v>
      </c>
    </row>
    <row r="222" spans="2:5">
      <c r="B222" s="184" t="s">
        <v>1032</v>
      </c>
      <c r="C222" s="185" t="s">
        <v>784</v>
      </c>
      <c r="D222" s="186" t="s">
        <v>1033</v>
      </c>
      <c r="E222" s="187">
        <v>9000</v>
      </c>
    </row>
    <row r="223" spans="2:5">
      <c r="B223" s="184" t="s">
        <v>882</v>
      </c>
      <c r="C223" s="185" t="s">
        <v>784</v>
      </c>
      <c r="D223" s="186" t="s">
        <v>1034</v>
      </c>
      <c r="E223" s="187">
        <v>9000</v>
      </c>
    </row>
    <row r="224" spans="2:5">
      <c r="B224" s="184" t="s">
        <v>883</v>
      </c>
      <c r="C224" s="185" t="s">
        <v>784</v>
      </c>
      <c r="D224" s="186" t="s">
        <v>1035</v>
      </c>
      <c r="E224" s="187">
        <v>9000</v>
      </c>
    </row>
    <row r="225" spans="2:5">
      <c r="B225" s="184" t="s">
        <v>1036</v>
      </c>
      <c r="C225" s="185" t="s">
        <v>784</v>
      </c>
      <c r="D225" s="186" t="s">
        <v>1037</v>
      </c>
      <c r="E225" s="187">
        <v>9000</v>
      </c>
    </row>
    <row r="226" spans="2:5">
      <c r="B226" s="184" t="s">
        <v>1038</v>
      </c>
      <c r="C226" s="185" t="s">
        <v>784</v>
      </c>
      <c r="D226" s="186" t="s">
        <v>1039</v>
      </c>
      <c r="E226" s="187">
        <v>9000</v>
      </c>
    </row>
    <row r="227" spans="2:5">
      <c r="B227" s="184" t="s">
        <v>1040</v>
      </c>
      <c r="C227" s="185" t="s">
        <v>784</v>
      </c>
      <c r="D227" s="186" t="s">
        <v>1041</v>
      </c>
      <c r="E227" s="187">
        <v>11500</v>
      </c>
    </row>
    <row r="228" spans="2:5">
      <c r="B228" s="184" t="s">
        <v>885</v>
      </c>
      <c r="C228" s="185" t="s">
        <v>784</v>
      </c>
      <c r="D228" s="186" t="s">
        <v>1042</v>
      </c>
      <c r="E228" s="187">
        <v>9000</v>
      </c>
    </row>
    <row r="229" spans="2:5">
      <c r="B229" s="184" t="s">
        <v>1043</v>
      </c>
      <c r="C229" s="185" t="s">
        <v>784</v>
      </c>
      <c r="D229" s="186" t="s">
        <v>1044</v>
      </c>
      <c r="E229" s="187">
        <v>9000</v>
      </c>
    </row>
    <row r="230" spans="2:5">
      <c r="B230" s="184" t="s">
        <v>887</v>
      </c>
      <c r="C230" s="185" t="s">
        <v>784</v>
      </c>
      <c r="D230" s="186" t="s">
        <v>1045</v>
      </c>
      <c r="E230" s="187">
        <v>9000</v>
      </c>
    </row>
    <row r="231" spans="2:5">
      <c r="B231" s="184" t="s">
        <v>1046</v>
      </c>
      <c r="C231" s="185" t="s">
        <v>784</v>
      </c>
      <c r="D231" s="186" t="s">
        <v>1047</v>
      </c>
      <c r="E231" s="187">
        <v>11500</v>
      </c>
    </row>
    <row r="235" spans="2:5">
      <c r="B235" s="183" t="s">
        <v>1048</v>
      </c>
      <c r="E235">
        <v>5346</v>
      </c>
    </row>
    <row r="238" spans="2:5">
      <c r="B238" s="188" t="s">
        <v>1049</v>
      </c>
      <c r="C238" s="189" t="s">
        <v>784</v>
      </c>
      <c r="D238" s="190" t="s">
        <v>1050</v>
      </c>
      <c r="E238" s="191">
        <v>12000</v>
      </c>
    </row>
    <row r="239" spans="2:5">
      <c r="B239" s="188" t="s">
        <v>913</v>
      </c>
      <c r="C239" s="189" t="s">
        <v>784</v>
      </c>
      <c r="D239" s="190" t="s">
        <v>1051</v>
      </c>
      <c r="E239" s="191">
        <v>12000</v>
      </c>
    </row>
    <row r="240" spans="2:5">
      <c r="B240" s="188" t="s">
        <v>1052</v>
      </c>
      <c r="C240" s="189" t="s">
        <v>784</v>
      </c>
      <c r="D240" s="190" t="s">
        <v>1053</v>
      </c>
      <c r="E240" s="191">
        <v>12000</v>
      </c>
    </row>
    <row r="243" spans="5:5">
      <c r="E243">
        <f>SUM(E2:E242)</f>
        <v>4174006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49"/>
  <sheetViews>
    <sheetView tabSelected="1" topLeftCell="A40" workbookViewId="0">
      <selection activeCell="C50" sqref="C50"/>
    </sheetView>
  </sheetViews>
  <sheetFormatPr defaultRowHeight="15"/>
  <cols>
    <col min="1" max="1" width="5.7109375" style="91" customWidth="1"/>
    <col min="2" max="2" width="26.28515625" style="91" customWidth="1"/>
    <col min="3" max="3" width="21.28515625" style="75" customWidth="1"/>
    <col min="4" max="4" width="21.85546875" style="75" customWidth="1"/>
  </cols>
  <sheetData>
    <row r="2" spans="1:4">
      <c r="C2" s="75" t="s">
        <v>322</v>
      </c>
      <c r="D2" s="75" t="s">
        <v>323</v>
      </c>
    </row>
    <row r="4" spans="1:4">
      <c r="B4" s="91" t="s">
        <v>324</v>
      </c>
    </row>
    <row r="5" spans="1:4">
      <c r="A5" s="91">
        <v>1</v>
      </c>
      <c r="B5" s="91" t="s">
        <v>398</v>
      </c>
      <c r="C5" s="75">
        <f>45+64+50+23+1</f>
        <v>183</v>
      </c>
      <c r="D5" s="76">
        <f>479500+750000+604000+345000+7000</f>
        <v>2185500</v>
      </c>
    </row>
    <row r="6" spans="1:4">
      <c r="A6" s="91">
        <v>2</v>
      </c>
      <c r="B6" s="91" t="s">
        <v>399</v>
      </c>
      <c r="C6" s="75">
        <f>24+16+16+20+1</f>
        <v>77</v>
      </c>
      <c r="D6" s="76">
        <f>50000+32000+32000+40000+2000</f>
        <v>156000</v>
      </c>
    </row>
    <row r="7" spans="1:4">
      <c r="A7" s="91">
        <v>3</v>
      </c>
      <c r="B7" s="91" t="s">
        <v>330</v>
      </c>
      <c r="C7" s="75">
        <f>18+15+9+16</f>
        <v>58</v>
      </c>
      <c r="D7" s="76">
        <f>9000+7500+4500+8000</f>
        <v>29000</v>
      </c>
    </row>
    <row r="8" spans="1:4">
      <c r="A8" s="91">
        <v>4</v>
      </c>
      <c r="B8" s="91" t="s">
        <v>400</v>
      </c>
      <c r="C8" s="75">
        <f>15+15+9+11</f>
        <v>50</v>
      </c>
      <c r="D8" s="76">
        <f>7500+7500+4500+30750</f>
        <v>50250</v>
      </c>
    </row>
    <row r="9" spans="1:4">
      <c r="A9" s="91">
        <v>5</v>
      </c>
      <c r="B9" s="91" t="s">
        <v>401</v>
      </c>
      <c r="C9" s="75">
        <f>13+12+9+5</f>
        <v>39</v>
      </c>
      <c r="D9" s="76">
        <f>41600+38400+28800+16000</f>
        <v>124800</v>
      </c>
    </row>
    <row r="10" spans="1:4">
      <c r="A10" s="91">
        <v>6</v>
      </c>
      <c r="B10" s="91" t="s">
        <v>402</v>
      </c>
      <c r="C10" s="75">
        <f>11+8+7+3</f>
        <v>29</v>
      </c>
      <c r="D10" s="76">
        <f>116200+88000+63000+31500</f>
        <v>298700</v>
      </c>
    </row>
    <row r="11" spans="1:4">
      <c r="A11" s="91">
        <v>7</v>
      </c>
      <c r="B11" s="91" t="s">
        <v>331</v>
      </c>
      <c r="C11" s="75">
        <f>8+13+6+3</f>
        <v>30</v>
      </c>
      <c r="D11" s="76">
        <f>505000+392000+263800+178500</f>
        <v>1339300</v>
      </c>
    </row>
    <row r="12" spans="1:4">
      <c r="A12" s="91">
        <v>8</v>
      </c>
      <c r="B12" s="91" t="s">
        <v>329</v>
      </c>
      <c r="C12" s="75">
        <f>9+11+17+5</f>
        <v>42</v>
      </c>
      <c r="D12" s="76">
        <f>387000+497000+506000+203000</f>
        <v>1593000</v>
      </c>
    </row>
    <row r="13" spans="1:4">
      <c r="A13" s="91">
        <v>9</v>
      </c>
      <c r="B13" s="91" t="s">
        <v>336</v>
      </c>
      <c r="C13" s="75">
        <f>16+12+19+26+7</f>
        <v>80</v>
      </c>
      <c r="D13" s="75">
        <f>25800+26200+94000+72700+11040-8050</f>
        <v>221690</v>
      </c>
    </row>
    <row r="15" spans="1:4">
      <c r="D15" s="75">
        <f>SUM(D5:D14)</f>
        <v>5998240</v>
      </c>
    </row>
    <row r="18" spans="1:4">
      <c r="B18" s="91" t="s">
        <v>397</v>
      </c>
    </row>
    <row r="20" spans="1:4">
      <c r="A20" s="91">
        <v>1</v>
      </c>
      <c r="B20" s="91" t="s">
        <v>398</v>
      </c>
      <c r="C20" s="77">
        <v>164</v>
      </c>
      <c r="D20" s="77">
        <v>2122450</v>
      </c>
    </row>
    <row r="21" spans="1:4">
      <c r="A21" s="91">
        <v>2</v>
      </c>
      <c r="B21" s="91" t="s">
        <v>399</v>
      </c>
      <c r="C21" s="77">
        <v>78</v>
      </c>
      <c r="D21" s="77">
        <f>78*2000</f>
        <v>156000</v>
      </c>
    </row>
    <row r="22" spans="1:4">
      <c r="A22" s="91">
        <v>3</v>
      </c>
      <c r="B22" s="91" t="s">
        <v>330</v>
      </c>
      <c r="C22" s="77">
        <v>57</v>
      </c>
      <c r="D22" s="77">
        <v>28500</v>
      </c>
    </row>
    <row r="23" spans="1:4">
      <c r="A23" s="91">
        <v>4</v>
      </c>
      <c r="B23" s="91" t="s">
        <v>400</v>
      </c>
      <c r="C23" s="77">
        <v>48</v>
      </c>
      <c r="D23" s="77">
        <v>50000</v>
      </c>
    </row>
    <row r="24" spans="1:4">
      <c r="A24" s="91">
        <v>5</v>
      </c>
      <c r="B24" s="91" t="s">
        <v>401</v>
      </c>
      <c r="C24" s="77">
        <v>30</v>
      </c>
      <c r="D24" s="77">
        <v>102800</v>
      </c>
    </row>
    <row r="25" spans="1:4">
      <c r="A25" s="91">
        <v>6</v>
      </c>
      <c r="B25" s="91" t="s">
        <v>402</v>
      </c>
      <c r="C25" s="77">
        <v>19</v>
      </c>
      <c r="D25" s="77">
        <v>200000</v>
      </c>
    </row>
    <row r="26" spans="1:4">
      <c r="A26" s="91">
        <v>7</v>
      </c>
      <c r="B26" s="91" t="s">
        <v>331</v>
      </c>
      <c r="C26" s="77">
        <v>25</v>
      </c>
      <c r="D26" s="77">
        <v>1092500</v>
      </c>
    </row>
    <row r="27" spans="1:4">
      <c r="A27" s="91">
        <v>8</v>
      </c>
      <c r="B27" s="91" t="s">
        <v>329</v>
      </c>
      <c r="C27" s="77">
        <v>33</v>
      </c>
      <c r="D27" s="77">
        <v>1167000</v>
      </c>
    </row>
    <row r="28" spans="1:4">
      <c r="A28" s="91">
        <v>9</v>
      </c>
      <c r="B28" s="91" t="s">
        <v>336</v>
      </c>
      <c r="C28" s="77">
        <v>38</v>
      </c>
      <c r="D28" s="77">
        <v>133839</v>
      </c>
    </row>
    <row r="30" spans="1:4" ht="15.75">
      <c r="D30" s="167">
        <f>SUM(D20:D29)-9383</f>
        <v>5043706</v>
      </c>
    </row>
    <row r="32" spans="1:4">
      <c r="A32" s="85"/>
      <c r="B32" s="85" t="s">
        <v>403</v>
      </c>
      <c r="C32" s="86"/>
      <c r="D32" s="86"/>
    </row>
    <row r="33" spans="1:4">
      <c r="A33" s="85"/>
      <c r="B33" s="85"/>
      <c r="C33" s="86"/>
      <c r="D33" s="86"/>
    </row>
    <row r="34" spans="1:4">
      <c r="A34" s="85">
        <v>1</v>
      </c>
      <c r="B34" s="91" t="s">
        <v>398</v>
      </c>
      <c r="C34" s="77">
        <v>125</v>
      </c>
      <c r="D34" s="77">
        <v>1705300</v>
      </c>
    </row>
    <row r="35" spans="1:4">
      <c r="A35" s="85">
        <v>2</v>
      </c>
      <c r="B35" s="91" t="s">
        <v>399</v>
      </c>
      <c r="C35" s="77">
        <v>66</v>
      </c>
      <c r="D35" s="77">
        <v>131000</v>
      </c>
    </row>
    <row r="36" spans="1:4">
      <c r="A36" s="85">
        <v>3</v>
      </c>
      <c r="B36" s="91" t="s">
        <v>330</v>
      </c>
      <c r="C36" s="77">
        <v>43</v>
      </c>
      <c r="D36" s="77">
        <v>22000</v>
      </c>
    </row>
    <row r="37" spans="1:4">
      <c r="A37" s="85">
        <v>4</v>
      </c>
      <c r="B37" s="91" t="s">
        <v>400</v>
      </c>
      <c r="C37" s="77">
        <v>40</v>
      </c>
      <c r="D37" s="77">
        <v>38000</v>
      </c>
    </row>
    <row r="38" spans="1:4">
      <c r="A38" s="85">
        <v>5</v>
      </c>
      <c r="B38" s="91" t="s">
        <v>401</v>
      </c>
      <c r="C38" s="77">
        <v>22</v>
      </c>
      <c r="D38" s="77">
        <v>78670</v>
      </c>
    </row>
    <row r="39" spans="1:4">
      <c r="A39" s="85">
        <v>6</v>
      </c>
      <c r="B39" s="91" t="s">
        <v>402</v>
      </c>
      <c r="C39" s="77">
        <v>10</v>
      </c>
      <c r="D39" s="77">
        <v>105000</v>
      </c>
    </row>
    <row r="40" spans="1:4">
      <c r="A40" s="85">
        <v>7</v>
      </c>
      <c r="B40" s="91" t="s">
        <v>331</v>
      </c>
      <c r="C40" s="77">
        <v>24</v>
      </c>
      <c r="D40" s="77">
        <v>773000</v>
      </c>
    </row>
    <row r="41" spans="1:4">
      <c r="A41" s="85">
        <v>8</v>
      </c>
      <c r="B41" s="91" t="s">
        <v>329</v>
      </c>
      <c r="C41" s="77">
        <v>13</v>
      </c>
      <c r="D41" s="77">
        <v>690000</v>
      </c>
    </row>
    <row r="42" spans="1:4">
      <c r="A42" s="85">
        <v>9</v>
      </c>
      <c r="B42" s="91" t="s">
        <v>336</v>
      </c>
      <c r="C42" s="77">
        <v>32</v>
      </c>
      <c r="D42" s="77">
        <f>129078-2000</f>
        <v>127078</v>
      </c>
    </row>
    <row r="43" spans="1:4">
      <c r="A43" s="85"/>
      <c r="B43" s="85"/>
      <c r="C43" s="86"/>
      <c r="D43" s="86"/>
    </row>
    <row r="44" spans="1:4" ht="15.75">
      <c r="A44" s="85"/>
      <c r="B44" s="85"/>
      <c r="C44" s="86"/>
      <c r="D44" s="167">
        <f>SUM(D34:D43)-9900</f>
        <v>3660148</v>
      </c>
    </row>
    <row r="47" spans="1:4">
      <c r="B47" s="91" t="s">
        <v>1054</v>
      </c>
      <c r="C47" s="75">
        <v>6283610</v>
      </c>
    </row>
    <row r="49" spans="2:3">
      <c r="B49" s="91" t="s">
        <v>1055</v>
      </c>
      <c r="C49" s="75">
        <v>4218531</v>
      </c>
    </row>
  </sheetData>
  <sortState ref="A5:D13">
    <sortCondition ref="A5:A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Fee cons</vt:lpstr>
      <vt:lpstr>2019-20</vt:lpstr>
      <vt:lpstr>2018-19</vt:lpstr>
      <vt:lpstr>2017-18</vt:lpstr>
      <vt:lpstr>2016-17</vt:lpstr>
      <vt:lpstr>2015-16</vt:lpstr>
      <vt:lpstr>calculation</vt:lpstr>
      <vt:lpstr>'Fee cons'!Print_Area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Account</cp:lastModifiedBy>
  <cp:lastPrinted>2020-12-24T05:37:42Z</cp:lastPrinted>
  <dcterms:created xsi:type="dcterms:W3CDTF">2020-12-22T05:57:05Z</dcterms:created>
  <dcterms:modified xsi:type="dcterms:W3CDTF">2021-01-18T06:22:21Z</dcterms:modified>
</cp:coreProperties>
</file>